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חוברת_עבודה_זו" defaultThemeVersion="124226"/>
  <mc:AlternateContent xmlns:mc="http://schemas.openxmlformats.org/markup-compatibility/2006">
    <mc:Choice Requires="x15">
      <x15ac:absPath xmlns:x15ac="http://schemas.microsoft.com/office/spreadsheetml/2010/11/ac" url="C:\Users\sarelk\Documents\משרד התרבות\אבטחת המשרד\"/>
    </mc:Choice>
  </mc:AlternateContent>
  <bookViews>
    <workbookView xWindow="0" yWindow="0" windowWidth="20490" windowHeight="7785"/>
  </bookViews>
  <sheets>
    <sheet name="תנאי-סף" sheetId="1" r:id="rId1"/>
    <sheet name="איכות סל ש. אבטחה" sheetId="9" r:id="rId2"/>
    <sheet name="איכות סל ק. בטחון" sheetId="16" r:id="rId3"/>
    <sheet name="חוו&quot;ד לקוחות" sheetId="15" r:id="rId4"/>
    <sheet name="מחירים ק. בטחון" sheetId="18" r:id="rId5"/>
    <sheet name="בחינת מחיר וסיכום" sheetId="10" r:id="rId6"/>
    <sheet name="איכות -אוכלוסייה כללית" sheetId="8" state="hidden" r:id="rId7"/>
    <sheet name="איכות- מגזר יהודי" sheetId="7" state="hidden" r:id="rId8"/>
    <sheet name="איכות -מגזר לא יהודי" sheetId="5" state="hidden" r:id="rId9"/>
    <sheet name="מחיר וסיכום" sheetId="6" state="hidden" r:id="rId10"/>
  </sheets>
  <externalReferences>
    <externalReference r:id="rId11"/>
  </externalReferences>
  <definedNames>
    <definedName name="_xlnm._FilterDatabase" localSheetId="0" hidden="1">'תנאי-סף'!$B$2:$E$24</definedName>
    <definedName name="_Ref173487267" localSheetId="0">'תנאי-סף'!$C$40</definedName>
    <definedName name="_Ref179530231" localSheetId="0">'תנאי-סף'!$C$43</definedName>
    <definedName name="_Ref179538436" localSheetId="0">'תנאי-סף'!$C$50</definedName>
    <definedName name="_Ref263083897" localSheetId="0">'תנאי-סף'!$C$11</definedName>
    <definedName name="_Ref274737718" localSheetId="0">'תנאי-סף'!$C$20</definedName>
    <definedName name="_Ref274737979" localSheetId="0">'תנאי-סף'!#REF!</definedName>
    <definedName name="_Ref295727242" localSheetId="0">'תנאי-סף'!$C$13</definedName>
    <definedName name="_Ref297537484" localSheetId="0">'תנאי-סף'!#REF!</definedName>
    <definedName name="_Ref297537502" localSheetId="0">'תנאי-סף'!#REF!</definedName>
    <definedName name="_Ref299015948" localSheetId="0">'תנאי-סף'!#REF!</definedName>
    <definedName name="_Ref299441922" localSheetId="0">'תנאי-סף'!$C$30</definedName>
    <definedName name="_Ref299445146" localSheetId="0">'תנאי-סף'!#REF!</definedName>
    <definedName name="_Ref299615356" localSheetId="0">'תנאי-סף'!#REF!</definedName>
    <definedName name="_Ref299617500" localSheetId="0">'תנאי-סף'!#REF!</definedName>
    <definedName name="_Ref304923103" localSheetId="0">'תנאי-סף'!$C$20</definedName>
    <definedName name="_Ref304980088" localSheetId="0">'תנאי-סף'!$C$39</definedName>
    <definedName name="_Ref306772740" localSheetId="0">'תנאי-סף'!#REF!</definedName>
    <definedName name="_Ref329872137" localSheetId="0">'תנאי-סף'!#REF!</definedName>
    <definedName name="_Ref373241086" localSheetId="0">'תנאי-סף'!$C$14</definedName>
    <definedName name="_Ref379974433" localSheetId="2">'איכות סל ק. בטחון'!$C$8</definedName>
    <definedName name="_Ref379974433" localSheetId="1">'איכות סל ש. אבטחה'!$C$8</definedName>
    <definedName name="_Ref380684530" localSheetId="0">'תנאי-סף'!$C$11</definedName>
    <definedName name="_Ref387241779" localSheetId="0">'תנאי-סף'!#REF!</definedName>
    <definedName name="_Ref387346213" localSheetId="0">'תנאי-סף'!$C$15</definedName>
    <definedName name="_Ref387346900" localSheetId="0">'תנאי-סף'!$C$18</definedName>
    <definedName name="_Ref387349777" localSheetId="0">'תנאי-סף'!$C$19</definedName>
    <definedName name="_Ref387350475" localSheetId="0">'תנאי-סף'!$C$21</definedName>
    <definedName name="_Ref387352981" localSheetId="0">'תנאי-סף'!$C$20</definedName>
    <definedName name="_Ref393891879" localSheetId="0">'תנאי-סף'!#REF!</definedName>
    <definedName name="_Ref399883679" localSheetId="2">'איכות סל ק. בטחון'!#REF!</definedName>
    <definedName name="_Ref399883679" localSheetId="1">'איכות סל ש. אבטחה'!#REF!</definedName>
    <definedName name="_Ref402210121" localSheetId="0">'תנאי-סף'!$C$37</definedName>
    <definedName name="_Ref418629361" localSheetId="0">'תנאי-סף'!#REF!</definedName>
    <definedName name="_Ref451757485" localSheetId="0">'תנאי-סף'!$C$17</definedName>
    <definedName name="_xlnm.Print_Area" localSheetId="0">'תנאי-סף'!$A$1:$E$62</definedName>
  </definedNames>
  <calcPr calcId="152511"/>
</workbook>
</file>

<file path=xl/calcChain.xml><?xml version="1.0" encoding="utf-8"?>
<calcChain xmlns="http://schemas.openxmlformats.org/spreadsheetml/2006/main">
  <c r="D11" i="16" l="1"/>
  <c r="G11" i="16"/>
  <c r="D10" i="16"/>
  <c r="G10" i="16"/>
  <c r="I11" i="9"/>
  <c r="F11" i="9"/>
  <c r="I10" i="9"/>
  <c r="F10" i="9"/>
  <c r="G11" i="9"/>
  <c r="G10" i="9"/>
  <c r="G9" i="9"/>
  <c r="G8" i="9"/>
  <c r="D8" i="9"/>
  <c r="D9" i="9"/>
  <c r="I9" i="9"/>
  <c r="I8" i="9"/>
  <c r="D11" i="9"/>
  <c r="D10" i="9"/>
  <c r="J7" i="10" l="1"/>
  <c r="I7" i="10"/>
  <c r="E11" i="18"/>
  <c r="C11" i="18"/>
  <c r="E10" i="18"/>
  <c r="C10" i="18"/>
  <c r="F4" i="18"/>
  <c r="F5" i="18"/>
  <c r="F6" i="18"/>
  <c r="F7" i="18"/>
  <c r="E8" i="18"/>
  <c r="F8" i="18"/>
  <c r="C8" i="18"/>
  <c r="D7" i="18"/>
  <c r="D4" i="18"/>
  <c r="D8" i="18"/>
  <c r="D5" i="18"/>
  <c r="D6" i="18"/>
  <c r="C2" i="18"/>
  <c r="K15" i="10"/>
  <c r="J8" i="10"/>
  <c r="J9" i="10"/>
  <c r="K16" i="10"/>
  <c r="K17" i="10"/>
  <c r="K18" i="10"/>
  <c r="J15" i="10"/>
  <c r="I8" i="10"/>
  <c r="I9" i="10"/>
  <c r="J16" i="10"/>
  <c r="J17" i="10"/>
  <c r="J18" i="10"/>
  <c r="H17" i="10"/>
  <c r="K14" i="10"/>
  <c r="J14" i="10"/>
  <c r="C8" i="10"/>
  <c r="D8" i="10"/>
  <c r="D9" i="10"/>
  <c r="E16" i="10"/>
  <c r="C9" i="10"/>
  <c r="D16" i="10"/>
  <c r="E14" i="10"/>
  <c r="D14" i="10"/>
  <c r="I9" i="16"/>
  <c r="G8" i="16"/>
  <c r="I8" i="16" s="1"/>
  <c r="G9" i="16"/>
  <c r="I10" i="16"/>
  <c r="I11" i="16"/>
  <c r="F10" i="16"/>
  <c r="D8" i="16"/>
  <c r="F8" i="16"/>
  <c r="D9" i="16"/>
  <c r="F9" i="16"/>
  <c r="F11" i="16"/>
  <c r="D12" i="16"/>
  <c r="D15" i="16"/>
  <c r="D13" i="16"/>
  <c r="G4" i="16"/>
  <c r="D4" i="16"/>
  <c r="D12" i="15"/>
  <c r="E12" i="15"/>
  <c r="D13" i="15"/>
  <c r="F9" i="9"/>
  <c r="D12" i="9" s="1"/>
  <c r="G4" i="9"/>
  <c r="F12" i="15"/>
  <c r="G12" i="15"/>
  <c r="F13" i="15"/>
  <c r="F3" i="15"/>
  <c r="K12" i="15"/>
  <c r="J12" i="15"/>
  <c r="J13" i="15"/>
  <c r="I12" i="15"/>
  <c r="H12" i="15"/>
  <c r="C12" i="15"/>
  <c r="H13" i="15"/>
  <c r="D4" i="9"/>
  <c r="H16" i="6"/>
  <c r="G16" i="6"/>
  <c r="F16" i="6"/>
  <c r="E16" i="6"/>
  <c r="D16" i="6"/>
  <c r="H15" i="6"/>
  <c r="G15" i="6"/>
  <c r="F15" i="6"/>
  <c r="E15" i="6"/>
  <c r="D15" i="6"/>
  <c r="B15" i="6"/>
  <c r="H14" i="6"/>
  <c r="G14" i="6"/>
  <c r="F14" i="6"/>
  <c r="E14" i="6"/>
  <c r="D14" i="6"/>
  <c r="H13" i="6"/>
  <c r="G13" i="6"/>
  <c r="F13" i="6"/>
  <c r="E13" i="6"/>
  <c r="D13" i="6"/>
  <c r="H5" i="6"/>
  <c r="G5" i="6"/>
  <c r="F5" i="6"/>
  <c r="E5" i="6"/>
  <c r="D5" i="6"/>
  <c r="H3" i="6"/>
  <c r="H12" i="6"/>
  <c r="G3" i="6"/>
  <c r="G12" i="6"/>
  <c r="F3" i="6"/>
  <c r="F12" i="6"/>
  <c r="E3" i="6"/>
  <c r="E12" i="6"/>
  <c r="D3" i="6"/>
  <c r="D12" i="6"/>
  <c r="U23" i="5"/>
  <c r="R23" i="5"/>
  <c r="O23" i="5"/>
  <c r="L23" i="5"/>
  <c r="I23" i="5"/>
  <c r="U22" i="5"/>
  <c r="R22" i="5"/>
  <c r="O22" i="5"/>
  <c r="L22" i="5"/>
  <c r="I22" i="5"/>
  <c r="V12" i="5"/>
  <c r="S12" i="5"/>
  <c r="P12" i="5"/>
  <c r="M12" i="5"/>
  <c r="W8" i="5"/>
  <c r="V8" i="5"/>
  <c r="T8" i="5"/>
  <c r="S8" i="5"/>
  <c r="Q8" i="5"/>
  <c r="P8" i="5"/>
  <c r="N8" i="5"/>
  <c r="M8" i="5"/>
  <c r="K8" i="5"/>
  <c r="V7" i="5"/>
  <c r="S7" i="5"/>
  <c r="P7" i="5"/>
  <c r="M7" i="5"/>
  <c r="V6" i="5"/>
  <c r="S6" i="5"/>
  <c r="P6" i="5"/>
  <c r="M6" i="5"/>
  <c r="W5" i="5"/>
  <c r="V5" i="5"/>
  <c r="T5" i="5"/>
  <c r="S5" i="5"/>
  <c r="Q5" i="5"/>
  <c r="P5" i="5"/>
  <c r="N5" i="5"/>
  <c r="M5" i="5"/>
  <c r="J5" i="5"/>
  <c r="U3" i="5"/>
  <c r="R3" i="5"/>
  <c r="O3" i="5"/>
  <c r="L3" i="5"/>
  <c r="I3" i="5"/>
  <c r="S19" i="8"/>
  <c r="P19" i="8"/>
  <c r="M19" i="8"/>
  <c r="J19" i="8"/>
  <c r="G19" i="8"/>
  <c r="S18" i="8"/>
  <c r="P18" i="8"/>
  <c r="M18" i="8"/>
  <c r="J18" i="8"/>
  <c r="G18" i="8"/>
  <c r="F18" i="8"/>
  <c r="U17" i="8"/>
  <c r="T17" i="8"/>
  <c r="R17" i="8"/>
  <c r="Q17" i="8"/>
  <c r="O17" i="8"/>
  <c r="N17" i="8"/>
  <c r="L17" i="8"/>
  <c r="K17" i="8"/>
  <c r="I17" i="8"/>
  <c r="H17" i="8"/>
  <c r="T16" i="8"/>
  <c r="Q16" i="8"/>
  <c r="N16" i="8"/>
  <c r="K16" i="8"/>
  <c r="H16" i="8"/>
  <c r="T15" i="8"/>
  <c r="Q15" i="8"/>
  <c r="N15" i="8"/>
  <c r="K15" i="8"/>
  <c r="H15" i="8"/>
  <c r="U14" i="8"/>
  <c r="T14" i="8"/>
  <c r="R14" i="8"/>
  <c r="Q14" i="8"/>
  <c r="O14" i="8"/>
  <c r="N14" i="8"/>
  <c r="L14" i="8"/>
  <c r="K14" i="8"/>
  <c r="I14" i="8"/>
  <c r="H14" i="8"/>
  <c r="F14" i="8"/>
  <c r="U13" i="8"/>
  <c r="T13" i="8"/>
  <c r="R13" i="8"/>
  <c r="Q13" i="8"/>
  <c r="O13" i="8"/>
  <c r="N13" i="8"/>
  <c r="L13" i="8"/>
  <c r="K13" i="8"/>
  <c r="I13" i="8"/>
  <c r="H13" i="8"/>
  <c r="T12" i="8"/>
  <c r="Q12" i="8"/>
  <c r="N12" i="8"/>
  <c r="K12" i="8"/>
  <c r="H12" i="8"/>
  <c r="T11" i="8"/>
  <c r="Q11" i="8"/>
  <c r="N11" i="8"/>
  <c r="K11" i="8"/>
  <c r="H11" i="8"/>
  <c r="U10" i="8"/>
  <c r="T10" i="8"/>
  <c r="R10" i="8"/>
  <c r="Q10" i="8"/>
  <c r="O10" i="8"/>
  <c r="N10" i="8"/>
  <c r="L10" i="8"/>
  <c r="K10" i="8"/>
  <c r="I10" i="8"/>
  <c r="H10" i="8"/>
  <c r="F10" i="8"/>
  <c r="T9" i="8"/>
  <c r="Q9" i="8"/>
  <c r="N9" i="8"/>
  <c r="K9" i="8"/>
  <c r="H9" i="8"/>
  <c r="T8" i="8"/>
  <c r="Q8" i="8"/>
  <c r="N8" i="8"/>
  <c r="K8" i="8"/>
  <c r="H8" i="8"/>
  <c r="U7" i="8"/>
  <c r="T7" i="8"/>
  <c r="R7" i="8"/>
  <c r="Q7" i="8"/>
  <c r="O7" i="8"/>
  <c r="N7" i="8"/>
  <c r="L7" i="8"/>
  <c r="K7" i="8"/>
  <c r="I7" i="8"/>
  <c r="H7" i="8"/>
  <c r="S5" i="8"/>
  <c r="P5" i="8"/>
  <c r="M5" i="8"/>
  <c r="J5" i="8"/>
  <c r="B17" i="10"/>
  <c r="F8" i="9"/>
  <c r="G12" i="16" l="1"/>
  <c r="G13" i="16"/>
  <c r="G15" i="16"/>
  <c r="D15" i="9"/>
  <c r="D15" i="10"/>
  <c r="D17" i="10" s="1"/>
  <c r="D18" i="10" s="1"/>
  <c r="D13" i="9"/>
  <c r="G12" i="9"/>
  <c r="G15" i="9" l="1"/>
  <c r="E15" i="10"/>
  <c r="E17" i="10" s="1"/>
  <c r="E18" i="10" s="1"/>
  <c r="G13" i="9"/>
</calcChain>
</file>

<file path=xl/sharedStrings.xml><?xml version="1.0" encoding="utf-8"?>
<sst xmlns="http://schemas.openxmlformats.org/spreadsheetml/2006/main" count="327" uniqueCount="227">
  <si>
    <t>V</t>
  </si>
  <si>
    <t>מס' סעיף</t>
  </si>
  <si>
    <t>תיאור התנאי</t>
  </si>
  <si>
    <t>תנאי סף מנהליים</t>
  </si>
  <si>
    <t>משקל</t>
  </si>
  <si>
    <t>כן</t>
  </si>
  <si>
    <t>לא</t>
  </si>
  <si>
    <t>התרשמות כללית</t>
  </si>
  <si>
    <t>קריטריון</t>
  </si>
  <si>
    <t>משקל תת-פרמטר</t>
  </si>
  <si>
    <t>משקל בציון האיכות</t>
  </si>
  <si>
    <t>ניקוד</t>
  </si>
  <si>
    <t>ציון כולל לפרמטר</t>
  </si>
  <si>
    <t>מעבר סף איכות</t>
  </si>
  <si>
    <t>ראיון (אופציונאלי)</t>
  </si>
  <si>
    <t>-</t>
  </si>
  <si>
    <t>סה"כ ציון איכות</t>
  </si>
  <si>
    <t>הצעת המחיר</t>
  </si>
  <si>
    <t>ציון מחיר מנורמל</t>
  </si>
  <si>
    <t>ציון איכות</t>
  </si>
  <si>
    <t>ציון מחיר</t>
  </si>
  <si>
    <t>סה"כ ציון</t>
  </si>
  <si>
    <t>מחיר</t>
  </si>
  <si>
    <t>שקלול ציונים סופיים</t>
  </si>
  <si>
    <t>רכיב</t>
  </si>
  <si>
    <t>דירוג המציעים</t>
  </si>
  <si>
    <t>מתקיים ראיון (כן / לא)</t>
  </si>
  <si>
    <t>היקף ההפקות- 10 נקודות לכל הפקה מעבר לתנאי הסף</t>
  </si>
  <si>
    <t>הגשה מסודרת</t>
  </si>
  <si>
    <t>מילוי טופס ההגשה בשלמותו, כריכת ההצעה וצירוף כל המסמכים הנדרשים</t>
  </si>
  <si>
    <t>נימוק/ציון גלם</t>
  </si>
  <si>
    <t xml:space="preserve">תכנית המפיק להפקות המקור שיופקו לכבוד האירוע </t>
  </si>
  <si>
    <t xml:space="preserve">תכנית לשיווק האירוע, יחסי ציבור ופרסום </t>
  </si>
  <si>
    <t xml:space="preserve">מתחם מוצע לאירוע – על פי גודלו והתאמתו לצרכי האירוע </t>
  </si>
  <si>
    <t>תכנית העבודה לביצוע הפרויקט (כל אחד מן הסעיפים ינוקד בסולם של 1-10)</t>
  </si>
  <si>
    <t>ממוצע ציוני הממליצים</t>
  </si>
  <si>
    <t xml:space="preserve">היכרות עם עולם התרבות היהודית ועם הפקות דומות בתחום </t>
  </si>
  <si>
    <t xml:space="preserve">מקצועיות בתחום ההפקה לרבות בתחומי השיווק </t>
  </si>
  <si>
    <t>איכות תוכניות הפרסום ויח"צ שהכין המפיק לקידום האירועים שהפיק, לרבות עבודה מול משרדי כרטיסים ופרסום (ינוקד בסולם של 1-10)</t>
  </si>
  <si>
    <t>עבודה עם אמנים מתחום התרבות היהודית (ינוקד בסולם של 1-10)</t>
  </si>
  <si>
    <t>שם איש הקשר:</t>
  </si>
  <si>
    <t>טלפון:</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</si>
  <si>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</si>
  <si>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14.17.1</t>
  </si>
  <si>
    <t>ניסיון המציע - הפעלת תוכניות לימוד/העשרה</t>
  </si>
  <si>
    <t xml:space="preserve">שביעות רצון והמלצות לקוחות </t>
  </si>
  <si>
    <t>הפעלת תכניות לימוד/העשרה בתחומי המדעים והטכנולוגיה מעבר לנדרש בתנאי הסף.</t>
  </si>
  <si>
    <t>ניסיון מנהל הפרויקט</t>
  </si>
  <si>
    <t>החוגים המוצעים</t>
  </si>
  <si>
    <t>פרמטר נבדק</t>
  </si>
  <si>
    <t>עמידה ביעדים ומטרות החוג</t>
  </si>
  <si>
    <t>עמידה בלוחות זמנים</t>
  </si>
  <si>
    <t>נכונות לגמישות ולמענה לבקשות מיוחדות של המזמין</t>
  </si>
  <si>
    <t>פיקוח ובקרה על התכנית</t>
  </si>
  <si>
    <t>איכות השרות והתרשמות כללית של הממליץ</t>
  </si>
  <si>
    <t>המציע</t>
  </si>
  <si>
    <t xml:space="preserve"> הפעלת חוגים בהיקף כספי גבוה מעבר לתנאי הסף</t>
  </si>
  <si>
    <t>משקל כולל לסעיף</t>
  </si>
  <si>
    <t>סף האיכות המינימאלי בסעיף זה הוא 70%.</t>
  </si>
  <si>
    <t>התרשמות כללית מתכני החוג ומהאלמנטים היישומיים אשר יעשה בהם שימוש במהלך החוג</t>
  </si>
  <si>
    <t xml:space="preserve">שימוש מגוון בכלי עזר - עזרים (מצגות, סרטים וכדו'), ציוד מתכלה, ציוד קבוע והעמדת ציוד אישי למשתתף (ערכות למידה וניסוי לתלמיד וכדו'). </t>
  </si>
  <si>
    <t>איעות מנגנון הפיקוח והבקרה על היצוע החוג</t>
  </si>
  <si>
    <t>התרשמות כללית מאיכות החוג המוצע מבחינה פדגוגית</t>
  </si>
  <si>
    <t>לומדה- המכון החרדי ללימודי מקצוע</t>
  </si>
  <si>
    <t>שם המציע:</t>
  </si>
  <si>
    <t>תנאי סף מקצועי: למציע</t>
  </si>
  <si>
    <t>מסמכים נדרשים נוספים</t>
  </si>
  <si>
    <t>תת קריטריון</t>
  </si>
  <si>
    <t>סעיף</t>
  </si>
  <si>
    <t xml:space="preserve">ציון מבדק זכויות העובדים הסופי </t>
  </si>
  <si>
    <t>פרמטר איכות</t>
  </si>
  <si>
    <t>כתובת דוא"ל:</t>
  </si>
  <si>
    <t>מעבר סף איכות נוסף (של 65)</t>
  </si>
  <si>
    <t>דרוג:</t>
  </si>
  <si>
    <t>ח.פ</t>
  </si>
  <si>
    <t>המציע הוא גוף משפטי מאוגד הרשום ברשם רשמי.</t>
  </si>
  <si>
    <t>5.1</t>
  </si>
  <si>
    <t>5.1.1</t>
  </si>
  <si>
    <t>5.1.2</t>
  </si>
  <si>
    <t>5.1.3</t>
  </si>
  <si>
    <t>5.1.4</t>
  </si>
  <si>
    <t>5.1.5</t>
  </si>
  <si>
    <t>5.1.6</t>
  </si>
  <si>
    <t>5.1.7</t>
  </si>
  <si>
    <t>5.1.8</t>
  </si>
  <si>
    <t>5.1.9</t>
  </si>
  <si>
    <t>5.1.10</t>
  </si>
  <si>
    <t>5.1.12</t>
  </si>
  <si>
    <t xml:space="preserve">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 </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</si>
  <si>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</si>
  <si>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אם המציע הוא תאגיד - במועד הגשת ההצעה המציע אינו בעל חובות אגרה שנתית לרשות התאגידים בגין שנת 2015 או מוקדם מכך. כמו כן, אינו מוגדר כ"חברה מפרה" ו/או לא נשלחה אליו התראה על היותו "חברה מפרה" כאמור בסעיף 362א' לחוק החברות, התשנ"ט 1999.</t>
  </si>
  <si>
    <t xml:space="preserve">המציע אינו בעל הרשעות לפי חוק עובדים זרים וחוק שכר מינימום. </t>
  </si>
  <si>
    <t xml:space="preserve">על המציע ועל בעל זיקה אליו לא הוטלו עיצומים כספיים בשל יותר משש הפרות של חוקי העבודה, שהתבצעו במהלך שלוש השנים האחרונות. לעניין זה יראו מספר הפרות שבגינם הוטל עיצום כספי כהפרה אחת, אם ניתן אישור ממינהל ההסדרה והאכיפה במשרד הכלכלה והתעשיה כי ההפרות בוצעו כלפי עובד אחד בתקופה אחת שעל בסיסה משתלם לו שכר. </t>
  </si>
  <si>
    <t xml:space="preserve">המציע יתחייב כי לא יועסקו עובדים זרים למעט מומחי חוץ, לצורך ביצוע העבודות נשוא מכרז זה. </t>
  </si>
  <si>
    <t xml:space="preserve"> המציע מתחייב כי יעמוד בכל חובותיו מבחינת תשלומי שכר ותשלומים סוציאליים לכל עובדיו במהלך ההתקשרות.</t>
  </si>
  <si>
    <t>5.2</t>
  </si>
  <si>
    <t>5.2.1</t>
  </si>
  <si>
    <t>אם המציע הוא תאגיד, יצורף בנוסף אישור עו"ד או רו"ח על היות החתומים בשמו על מסמכי המכרז רשאים לחייב את המציע בחתימתם.</t>
  </si>
  <si>
    <t xml:space="preserve"> העתק תעודת עוסק מורשה והעתק של תעודת התאגדות (לפי העניין וסוג התאגדותו המשפטית של המציע) מאושר/ים על ידי עו"ד, לצורך הוכחת העמידה בתנאי הסף שבסעיף ‎5.1.1 לעיל. אם המציע הוא עמותה, עליו להעביר אישור ניהול תקין מטעם רשם העמותות, תקף למועד הגשת ההצעה. </t>
  </si>
  <si>
    <t>להוכחת העמידה בתנאי הסף שבסעיף ‎5.1.3 לעיל יצרף המציע נספח ב'6 התחייבות לשמירת סודיות ומניעת ניגוד עניינים.</t>
  </si>
  <si>
    <t xml:space="preserve">מסמכים נדרשים </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</si>
  <si>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הצעת המחיר (נספח ב'10) והחוזה (נספח ג') ייחתמו גם ע"י מורשי חתימה מטעם המציע, בצירוף חותמת רשמית של המציע. </t>
  </si>
  <si>
    <t>האם המציע קיבל ציון מבדק</t>
  </si>
  <si>
    <r>
      <t>ייב</t>
    </r>
    <r>
      <rPr>
        <sz val="12"/>
        <color theme="1"/>
        <rFont val="David"/>
        <family val="2"/>
        <charset val="177"/>
      </rPr>
      <t>חן ציון מבדק זכויות העובדים הסופי שקיבל המציע. ציון המבדק שקיבל המציע יוכפל ב-50%. מציע שטרם קיבל את ציון זה, ייבחן רק עפ"י סעיפים ‎11.6.2 ו-‎11.6.3 אשר יהוו את מלוא ניקוד האיכות.</t>
    </r>
  </si>
  <si>
    <t>ניקוד / ציון גלם</t>
  </si>
  <si>
    <t>המלצות מלקוחות</t>
  </si>
  <si>
    <t>לקוח 1</t>
  </si>
  <si>
    <t>לקוח 2</t>
  </si>
  <si>
    <t>פרטי הממליץ</t>
  </si>
  <si>
    <t>הלקוח/חברה:</t>
  </si>
  <si>
    <t>איש הקשר :</t>
  </si>
  <si>
    <t>טלפון 1:</t>
  </si>
  <si>
    <t>פרמטרים (ציון מ 1-10)</t>
  </si>
  <si>
    <t>ניקוד לכל ממליץ:</t>
  </si>
  <si>
    <t>ממוצע למציע:</t>
  </si>
  <si>
    <t>מעבר סף איכות נמוך</t>
  </si>
  <si>
    <t>מע"מ:</t>
  </si>
  <si>
    <t xml:space="preserve">המציע: </t>
  </si>
  <si>
    <t>הצהרה על שימוש בתוכנות מקוריות (נספח ב'7).</t>
  </si>
  <si>
    <t>5.1.11</t>
  </si>
  <si>
    <t xml:space="preserve">ערבות הצעה- על המציע לצרף להצעתו ערבות בנקאית לא צמודה, בלתי-מותנית וברת-חילוט על שם המציע שתהא בתוקף עד לתאריך האמור בנספח ב'3 ועל-פי הנוסח האמור בנספח ב'3. סכום הערבות ייקבע על פי סל השירותים אליו מגיש המציע את הצעתו, ע"פ הפירוט להלן:
5.1.6.1. סל מס' 1 - שירותי אבטחה:  40,000 ₪. 
5.1.6.2. סל מס' 2 - שירותי קציני בטחון: 24,000 ₪.
5.1.6.3. מציע לשני הסלים: 64,000 ₪.
</t>
  </si>
  <si>
    <t>המציע ובעלי השליטה בו חברות אחרות בשליטת מי מבעלי השליטה מקיימים את חובותיהם בעניין שמירת זכויות עובדים על פי דיני עבודה והעבודה, צווי ההרחבה וההסכמים הקיבוציים החלים על המציע כמעסיק לצורך אספקת השירותים הכלולים במכרז זה ובהתאם לאמור בהוראת החשכ"ל מס' 7.11.3.</t>
  </si>
  <si>
    <t>המציע בעל רישיון קבלן תקף למתן שירותי שמירה על פי חוק חוקרים פרטיים ושרותי שמירה התשל"ב – 1972. הרישיון האמור ניתן על ידי משרד המשפטים</t>
  </si>
  <si>
    <t>5.1.13</t>
  </si>
  <si>
    <t>5.1.14</t>
  </si>
  <si>
    <t>המציע הינו בעל רישיון תקף לפי סעיף 10ג לחוק כלי הירי התש"ט – 1949, שהוצא ע"י המנהל לשירותי חרום ותפקידים מיוחדים, מטעם משרד הפנים בתוספת רשימת כלי הנשק המהווה חלק בלתי נפרד מרישיון זה.</t>
  </si>
  <si>
    <t xml:space="preserve">המציע בעל רישיון קבלן שירות תקף מאת מינהל ההסדרה והאכיפה במשרד התמ"ת לפי חוק העסקת עובדים על ידי קבלני כוח אדם, התשנ"ו – 1996. </t>
  </si>
  <si>
    <t xml:space="preserve">המציע בעל מחזור כספי בהיקף שנתי של לפחות 4 מיליון ₪ בכל אחת משלוש השנים 2013-2015 בתחום האבטחה בלבד. </t>
  </si>
  <si>
    <t>ניגש לסל:</t>
  </si>
  <si>
    <t>5.2.2</t>
  </si>
  <si>
    <t>5.2.3</t>
  </si>
  <si>
    <t>5.2.4</t>
  </si>
  <si>
    <t>5.2.5</t>
  </si>
  <si>
    <t>5.2.6</t>
  </si>
  <si>
    <t>5.2.7</t>
  </si>
  <si>
    <t>5.2.8</t>
  </si>
  <si>
    <t>5.2.9</t>
  </si>
  <si>
    <t xml:space="preserve">למציע ניסיון של שלוש שנים לפחות, בחמש השנים האחרונות, במתן שרותי אבטחה במגזר הציבורי כמוגדר בסעיף ‎2.12 לעיל בהיקף מינימאלי מצטבר של 30,000  שעות אבטחה שנתיות ברמת מתקדם ב' לפחות. </t>
  </si>
  <si>
    <t>למציע לפחות 3 לקוחות קודמים מהמגזר הציבורי אשר קיבלו מהמציע שירותי אבטחה  ברמת מאבטח מתקדם ב' לפחות במהלך השנים 2016-2013.</t>
  </si>
  <si>
    <t>למציע ניסיון של שלוש שנים לפחות במתן שירותי אבטחת אישים (צמודה) במגזר הציבורי כמוגדר בסעיף ‎2.12 במהלך חמש השנים האחרונות.</t>
  </si>
  <si>
    <t>מנכ"ל המציע ו/או מנהל חטיבת האבטחה בו בעלי ניסיון בפועל של 3 שנים לפחות במהלך השנים 2007-2016 בניהול פרויקטים של אבטחת אישים.</t>
  </si>
  <si>
    <t xml:space="preserve">במועד ההגשה, המציע מעניק שירותי אבטחת אישים בהיקף של 5 מאבטחים לפחות, במגזר הציבורי או ברשות מקומית בהנחיית משטרת ישראל, במועד ההגשה למכרז. </t>
  </si>
  <si>
    <t xml:space="preserve">המציע מעסיק במועד פרסום המכרז לפחות 50 מאבטחים בהכשרת מתקדם ב', העובדים בגופים מונחי משטרת ישראל . </t>
  </si>
  <si>
    <t>למציע סניפים פעילים בכל אחד מהמחוזות ע"פ החלוקה למחוזות של משרד הפנים כמפורט להלן: מחוז ירושלים, מחוז ת"א או מחוז מרכז, מחוז חיפה ומחוז באר שבע.</t>
  </si>
  <si>
    <t xml:space="preserve">המציע בעל אישור בתוקף מטעם המשרד לביטחון פנים, על קיומו של מחסן נשק אחד לפחות בכל אחד מסניפיו הפעילים כאמור בסעיף ‎5.2.7 לעיל, כאשר בכל מחסן נשק מאוחסנים לפחות 40 כלי ירייה. </t>
  </si>
  <si>
    <t xml:space="preserve">למציע קיים מוקד מבצעי ארצי (מוקד רמה א'), הפועל ומאויש 24 שעות ביממה, 365 יום בשנה לפי תו תקן משטרת ישראל. </t>
  </si>
  <si>
    <t>6</t>
  </si>
  <si>
    <t>6.1</t>
  </si>
  <si>
    <t>6.2</t>
  </si>
  <si>
    <t>6.3</t>
  </si>
  <si>
    <t>6.4</t>
  </si>
  <si>
    <t>6.5</t>
  </si>
  <si>
    <t>6.6</t>
  </si>
  <si>
    <t>6.7</t>
  </si>
  <si>
    <t>6.8</t>
  </si>
  <si>
    <t>6.9</t>
  </si>
  <si>
    <t>6.10</t>
  </si>
  <si>
    <t>6.11</t>
  </si>
  <si>
    <t>6.12</t>
  </si>
  <si>
    <t>6.13</t>
  </si>
  <si>
    <t>6.14</t>
  </si>
  <si>
    <t>6.15</t>
  </si>
  <si>
    <t>6.16</t>
  </si>
  <si>
    <t>6.17</t>
  </si>
  <si>
    <t>6.18</t>
  </si>
  <si>
    <t>6.19</t>
  </si>
  <si>
    <t>6.20</t>
  </si>
  <si>
    <t>חוברת הצעה מלאה וחתומה כנדרש בסעיף ‎9 להלן.</t>
  </si>
  <si>
    <t xml:space="preserve">האישורים העדכניים והתקפים על ניהול ספרים, ורישום במע"מ ובמס הכנסה וכל אישור אחר הנדרש לפי חוק עסקאות גופים ציבוריים (אכיפת ניהול חשבונות ותשלום חובות מס), התשל"ו – 1976, להוכחת העמידה בתנאי הסף שבסעיף ‎5.1.2 לעיל. </t>
  </si>
  <si>
    <t xml:space="preserve"> אם המציע הוא תאגיד - יצרף נסח חברה/שותפות עדכני מרשות התאגידים, לצורך הוכחת עמידה בתנאי הסף שבסעיף ‎5.1.4. הנסח ניתן להפקה דרך אתר האינטרנט של רשות התאגידים, שכתובתו: Taagidim.justice.gov.il בלחיצה על הכותרת "הפקת נסח חברה".</t>
  </si>
  <si>
    <t>לצורך הוכחת עמידה בתנאי הסף שבסעיף ‎5.1.5 יגיש המציע תצהיר המאומת על ידי עורך דין בהתאם לנוסח נספח ב'4 בדבר העדר הרשעות בעברות לפי חוק עובדים זרים, תשנ"א – 1991 ולפי חוק שכר מינימום, תשמ"ז – 1987.</t>
  </si>
  <si>
    <t>לצורך הוכחת עמידה בתנאי הסף המפורט בסעיף ‎5.1.6 לעיל יצרף המציע ערבות בנקאית כמפורט בנוסח נספח ב'3.</t>
  </si>
  <si>
    <t>לצורך הוכחת עמידה בתנאי הסף שבסעיף ‎5.1.7 יצרף המציע אישור תקף של מינהל ההסדרה והאכיפה במשרד התמ"ת בדבר הרשעות ו/או קנסות בגין הפרת חוקי העבודה.</t>
  </si>
  <si>
    <t xml:space="preserve">לצורך הוכחת עמידה בתנאי הסף שבסעיף ‎5.1.8 יצרף המציע להצעתו תצהיר בכתב שלו ושל בעלי השליטה בו בהתאם נוסח נספח ב'2 (א') וב'2 (ב'), בדבר קיום חובותיו בעניין שמירת זכויות העובדים, צווי ההרחבה וההסכמים הקיבוציים החלים על המציע כמעסיק לצורך הספקת השירותים. </t>
  </si>
  <si>
    <t xml:space="preserve"> לצורך הוכחת עמידה בתנאי הסף שבסעיף ‎5.1.9 יצרף המציע תצהיר בהתאם לנוסח הנספח ב'9 במסגרתו יתחייב כי לצורך ביצוע העבודות נשוא ההסכם, לא יועסקו עובדים זרים בהתאם לדרישת הוראת תכ"ם שמספרה 7.12.9 בנושא: "עידוד העסקת עובדים ישראלים במסגרת התקשרויות הממשלה".  </t>
  </si>
  <si>
    <t>לצורך הוכחת עמידה בתנאי הסף שבסעיף ‎5.1.10 יצרף המציע התחייבות לקיום החקיקה בתחום העסקת עובדים במהלך ההתקשרות חתום ע"י עו"ד על גבי נספח ב'5.</t>
  </si>
  <si>
    <t>לצורך הוכחת עמידה בתנאי הסף שבסעיף ‎5.1.11 יצרף המציע העתק נאמן למקור מאושר על ידי עורך דין של רישיון תקף למתן שירותי שמירה על פי חוק חוקרים פרטיים ושרותי שמירה התשל"ב – 1972.</t>
  </si>
  <si>
    <t>לצורך הוכחת עמידתו בתנאי הסף שבסעיף ‎5.1.12‎5.1.12 יצרף המציע העתק נאמן למקור של הרישיון  לפי סעיף 10ג לחוק כלי הירי התש"ט – 1949, שהוצא ע"י המנהל לשירותי חרום  ותפקידים מיוחדים, מטעם משרד הפנים בתוספת רשימת כלי הנשק המהווה חלק בלתי נפרד מרישיון זה.</t>
  </si>
  <si>
    <t>לצורך הוכחת עמידה בתנאי הסף שבסעיף ‎5.1.13 יצרף המציע העתק נאמן למקור מאושר על ידי עורך דין של רישיון קבלן שירות תקף מאת מינהל ההסדרה והאכיפה במשרד התמ"ת לפי חוק העסקת עובדים על ידי קבלני כוח אדם, התשנ"ו – 1996.</t>
  </si>
  <si>
    <t xml:space="preserve"> לצורך הוכחת עמידה בתנאי הסף שבסעיף ‎5.1.14 יצרף המציע אישור רו"ח בהתאם לנוסח נספח ב'8- אישור רואה חשבון אודות הנתונים הכספיים של המציע.</t>
  </si>
  <si>
    <t>לצורך הוכחת עמידה בתנאי הסף שבסעיף ‎5.2.8 יצרף המציע העתק נאמן למקור מאושר על ידי עורך דין של רישיון תקף מיוחד להחזקת כלי ירייה לכל סניף מטעם המשרד לביטחון פנים ("מפעל ראוי"). כמו כן, יצרף המציע העתק נאמן למקור, מאושר על ידי עו"ד, של רשימה מפורטת של כלי הנשק המאושרים שברשות המציע.</t>
  </si>
  <si>
    <t>לצורך הוכחת עמידה בתנאי הסף שבסעיף ‎5.2.9 יצרף המציע תיאור המוקד כולל הציוד המותקן בו והמשמש את המציע לשליטה באתרי האבטחה להם ניתנים שירותים ע"י המציע, אישור משטרה על מוקד ברמה א' וכן המציע נדרש להצהיר על קיום מוקד כאמור במסגרת נספח ב'1.</t>
  </si>
  <si>
    <t>פרטים אודות ניסיונו של המציע כנדרש בסעיפים ‎5.2.1-‎5.2.2 לעיל. הניסיון הנדרש על-פי סעיף זה יפורט ברשימה כרונולוגית מלאה של הפעילויות שבוצעו במהלך שנות הניסיון, כולל רשימת הלקוחות שקיבלו שירות זה או דומה לו מהמציע, תוך ציון שם הלקוח, שם איש הקשר ופרטי ההתקשרות עמו. (נספח ב'1).</t>
  </si>
  <si>
    <t>פרטים אודות משאבי המציע וכ"א שברשותו כנדרש בסעיפים ‎5.2.5 - ‎5.2.7 יפורטו על גבי חבורת ההצעה (נספח ב'1). בנוסף המציע יצרף קו"ח של מנכ"ל המציע ו/או מנהל חטיבת האבטחה.</t>
  </si>
  <si>
    <t>6.21</t>
  </si>
  <si>
    <t>6.21.1</t>
  </si>
  <si>
    <t>6.21.2</t>
  </si>
  <si>
    <t>6.21.3</t>
  </si>
  <si>
    <t>6.21.4</t>
  </si>
  <si>
    <t>6.21.5</t>
  </si>
  <si>
    <t>6.21.6</t>
  </si>
  <si>
    <t>התחייבות לשמירת סודיות ולמניעת ניגוד עניינים (נספח ב6).</t>
  </si>
  <si>
    <t>רשימת הפרטים בהצעת המציע, שהמציע מעוניין שיהיו חסויים במידה ויזכה - על פי האמור בסעיף ‎20.2 לפרק זה.</t>
  </si>
  <si>
    <t>נספח ג'3 חתום ע"י המציע ומאומת ע"י עו"ד.</t>
  </si>
  <si>
    <t>חוו"ד לקוחות קודמים מהמגזר הציבורי</t>
  </si>
  <si>
    <t>12.6.1</t>
  </si>
  <si>
    <t>ראה לשונית 'חוו"ד לקוחות'</t>
  </si>
  <si>
    <t>מיומנות וניסיון העובדים והנהלת המציע</t>
  </si>
  <si>
    <t>עמידה בלוחות הזמנים</t>
  </si>
  <si>
    <t>הענות לביצוע מטלות מיוחדות, שינויי משימות וזמנים</t>
  </si>
  <si>
    <t xml:space="preserve">שנות ניסיון בהפעלת פרויקט לאבטחת אישים במגזר הציבורי / רשויות מקומיות </t>
  </si>
  <si>
    <t>12.6.2</t>
  </si>
  <si>
    <t>12.6.3</t>
  </si>
  <si>
    <t>פרויקטים במגזר הציבורי ברמת מאבטח מתקדם ב' במועד פרסום המכרז:</t>
  </si>
  <si>
    <t>12.6.4</t>
  </si>
  <si>
    <t>12.6.5</t>
  </si>
  <si>
    <t>ניסיון בהפעלת קציני בטחון</t>
  </si>
  <si>
    <t>בחירת זוכה לסל שירותי אבטחה</t>
  </si>
  <si>
    <t>הצעת המחיר (ללא מע"מ)</t>
  </si>
  <si>
    <t>הצעת המחיר (כולל מע"מ)</t>
  </si>
  <si>
    <t>סל שירותי אבטחה</t>
  </si>
  <si>
    <t>סל קציני בטחון</t>
  </si>
  <si>
    <t>יח' מידה</t>
  </si>
  <si>
    <t>השירות</t>
  </si>
  <si>
    <t xml:space="preserve"> עבור קב"ט אבטחה פיזית</t>
  </si>
  <si>
    <t xml:space="preserve"> עבור קב"ט מטה ומשלחות</t>
  </si>
  <si>
    <t>עבור קב"ט חירום</t>
  </si>
  <si>
    <t>עבור קב"ט משימות שרים</t>
  </si>
  <si>
    <t>לא כולל מע"מ</t>
  </si>
  <si>
    <t>כולל מע"מ</t>
  </si>
  <si>
    <t>סה"כ</t>
  </si>
  <si>
    <t>חודש</t>
  </si>
  <si>
    <t xml:space="preserve">עבור כל שנת ניסיון מעבר לנדרש בתנאי סף ‎5.2.3 יקבל המציע 3 נקודות, עד לסך של 15 נקודות. עבור 8 שנות ניסיון בסה"כ (כולל תנאי הסף).
אם למציע אין ציון מבדק: עבור כל שנת ניסיון מעבר לנדרש בתנאי סף ‎5.2.3 יקבל המציע 7 נקודות, עד לסך של 35 נקודות עבור 8 שנות ניסיון בסה"כ (כולל תנאי הסף).
</t>
  </si>
  <si>
    <t xml:space="preserve">עבור כל פרויקט יקבל המציע 3 נקודות עד לסך של 15 נקודות עבור 5 פרויקטים.
אם למציע אין ציון מבדק: עבור כל פרויקט יקבל המציע  7 נקודות, עד לסך של 35 נקודות עבור 5 פרויקטים.
פרויקט לצורך בחינה זו הינו לקוח במגזר הציבורי או הממלכתי. 
</t>
  </si>
  <si>
    <t xml:space="preserve">המציע העסיק מנהל משימה אבטחת שר במהלך השנים 2012-2016
בסעיף זה יינתן ניקוד מלא עבור העסקה של מנהל משימה ובלבד שזה הועסק לתקופה של שנה אחת ברצף. </t>
  </si>
  <si>
    <t xml:space="preserve">על כל פרויקט במגזר הציבורי בו הפעיל המציע קצין בטחון במהלך חמש השנים האחרונות יקבל המציע 3 נקודות עד לסך של 15 נקודות עבור 8 שנות ניסיון בסה"כ (כולל תנאי הסף).
אם למציע אין ציון מבדק: על כל פרויקט במגזר הציבורי בו הפעיל המציע קצין בטחון במהלך חמש השנים האחרונות יקבל המציע 8 נקודות עד לסך של 40 נקודות עבור חמישה פרויקטים. 
</t>
  </si>
  <si>
    <t>בחירת זוכה לסל קציני בטחון</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</si>
</sst>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quot;₪&quot;\ #,##0"/>
    <numFmt numFmtId="166" formatCode="_ [$₪-40D]\ * #,##0.00_ ;_ [$₪-40D]\ * \-#,##0.00_ ;_ [$₪-40D]\ * &quot;-&quot;??_ ;_ @_ "/>
    <numFmt numFmtId="167" formatCode="&quot;₪&quot;\ #,##0.0"/>
  </numFmts>
  <fonts count="42"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David"/>
      <family val="2"/>
      <charset val="177"/>
    </font>
    <font>
      <sz val="13"/>
      <color theme="1"/>
      <name val="Arial"/>
      <family val="2"/>
      <charset val="177"/>
      <scheme val="minor"/>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sz val="11"/>
      <color theme="0"/>
      <name val="Arial"/>
      <family val="2"/>
      <charset val="177"/>
      <scheme val="minor"/>
    </font>
    <font>
      <b/>
      <sz val="11"/>
      <color theme="1"/>
      <name val="Arial"/>
      <family val="2"/>
      <scheme val="minor"/>
    </font>
    <font>
      <sz val="11"/>
      <color theme="1"/>
      <name val="Arial"/>
      <family val="2"/>
      <scheme val="minor"/>
    </font>
    <font>
      <b/>
      <sz val="14"/>
      <name val="Arial"/>
      <family val="2"/>
    </font>
    <font>
      <b/>
      <sz val="12"/>
      <name val="Arial"/>
      <family val="2"/>
    </font>
    <font>
      <sz val="12"/>
      <name val="Arial"/>
      <family val="2"/>
    </font>
    <font>
      <b/>
      <sz val="11"/>
      <name val="Arial"/>
      <family val="2"/>
    </font>
    <font>
      <sz val="11"/>
      <name val="Arial"/>
      <family val="2"/>
    </font>
    <font>
      <b/>
      <sz val="13"/>
      <color theme="0"/>
      <name val="Arial"/>
      <family val="2"/>
      <charset val="177"/>
    </font>
    <font>
      <b/>
      <sz val="12"/>
      <name val="Arial"/>
      <family val="2"/>
      <charset val="177"/>
    </font>
    <font>
      <b/>
      <sz val="12"/>
      <color theme="1"/>
      <name val="Arial"/>
      <family val="2"/>
      <charset val="177"/>
      <scheme val="minor"/>
    </font>
    <font>
      <sz val="12"/>
      <color theme="1"/>
      <name val="Arial"/>
      <family val="2"/>
      <charset val="177"/>
      <scheme val="minor"/>
    </font>
    <font>
      <b/>
      <sz val="16"/>
      <color theme="1"/>
      <name val="Arial"/>
      <family val="2"/>
      <scheme val="minor"/>
    </font>
    <font>
      <b/>
      <sz val="11"/>
      <color theme="0"/>
      <name val="Arial"/>
      <family val="2"/>
      <scheme val="minor"/>
    </font>
    <font>
      <u/>
      <sz val="11"/>
      <color theme="10"/>
      <name val="Arial"/>
      <family val="2"/>
      <charset val="177"/>
      <scheme val="minor"/>
    </font>
    <font>
      <b/>
      <u/>
      <sz val="13"/>
      <color theme="1"/>
      <name val="David"/>
      <family val="2"/>
      <charset val="177"/>
    </font>
    <font>
      <sz val="12"/>
      <color theme="1"/>
      <name val="Arial"/>
      <family val="2"/>
      <scheme val="minor"/>
    </font>
    <font>
      <b/>
      <sz val="11"/>
      <name val="David"/>
      <family val="2"/>
      <charset val="177"/>
    </font>
    <font>
      <b/>
      <sz val="12"/>
      <name val="David"/>
      <family val="2"/>
      <charset val="177"/>
    </font>
    <font>
      <sz val="12"/>
      <name val="David"/>
      <family val="2"/>
      <charset val="177"/>
    </font>
    <font>
      <b/>
      <sz val="16"/>
      <color theme="1"/>
      <name val="David"/>
      <family val="2"/>
      <charset val="177"/>
    </font>
    <font>
      <sz val="12"/>
      <color theme="1"/>
      <name val="David"/>
      <family val="2"/>
    </font>
    <font>
      <b/>
      <sz val="9"/>
      <color theme="1"/>
      <name val="Arial"/>
      <family val="2"/>
      <scheme val="minor"/>
    </font>
    <font>
      <sz val="9"/>
      <color theme="1"/>
      <name val="Arial"/>
      <family val="2"/>
      <charset val="177"/>
      <scheme val="minor"/>
    </font>
    <font>
      <sz val="8"/>
      <color theme="1"/>
      <name val="Arial"/>
      <family val="2"/>
      <charset val="177"/>
      <scheme val="minor"/>
    </font>
    <font>
      <b/>
      <sz val="11"/>
      <color rgb="FFFFFF00"/>
      <name val="Arial"/>
      <family val="2"/>
      <scheme val="minor"/>
    </font>
    <font>
      <b/>
      <sz val="18"/>
      <color theme="1"/>
      <name val="David"/>
      <family val="2"/>
    </font>
    <font>
      <b/>
      <sz val="11"/>
      <color theme="1"/>
      <name val="David"/>
      <family val="2"/>
    </font>
    <font>
      <b/>
      <sz val="18"/>
      <color theme="1"/>
      <name val="David"/>
      <family val="2"/>
      <charset val="177"/>
    </font>
    <font>
      <b/>
      <sz val="14"/>
      <color theme="1"/>
      <name val="David"/>
      <family val="2"/>
    </font>
    <font>
      <sz val="14"/>
      <color theme="1"/>
      <name val="Arial"/>
      <family val="2"/>
      <scheme val="minor"/>
    </font>
    <font>
      <b/>
      <sz val="14"/>
      <color theme="1"/>
      <name val="Arial"/>
      <family val="2"/>
      <scheme val="minor"/>
    </font>
  </fonts>
  <fills count="30">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92D050"/>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rgb="FFFFC000"/>
        <bgColor indexed="64"/>
      </patternFill>
    </fill>
  </fills>
  <borders count="78">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s>
  <cellStyleXfs count="5">
    <xf numFmtId="0" fontId="0" fillId="0" borderId="0"/>
    <xf numFmtId="9" fontId="9" fillId="0" borderId="0" applyFont="0" applyFill="0" applyBorder="0" applyAlignment="0" applyProtection="0"/>
    <xf numFmtId="0" fontId="24" fillId="0" borderId="0" applyNumberFormat="0" applyFill="0" applyBorder="0" applyAlignment="0" applyProtection="0"/>
    <xf numFmtId="0" fontId="12" fillId="0" borderId="0"/>
    <xf numFmtId="9" fontId="12" fillId="0" borderId="0" applyFont="0" applyFill="0" applyBorder="0" applyAlignment="0" applyProtection="0"/>
  </cellStyleXfs>
  <cellXfs count="476">
    <xf numFmtId="0" fontId="0" fillId="0" borderId="0" xfId="0"/>
    <xf numFmtId="0" fontId="0" fillId="0" borderId="0" xfId="0" applyProtection="1">
      <protection hidden="1"/>
    </xf>
    <xf numFmtId="0" fontId="12" fillId="0" borderId="0" xfId="0" applyFont="1" applyProtection="1">
      <protection hidden="1"/>
    </xf>
    <xf numFmtId="9" fontId="12" fillId="0" borderId="0" xfId="1" applyFont="1" applyAlignment="1" applyProtection="1">
      <alignment horizontal="center"/>
      <protection hidden="1"/>
    </xf>
    <xf numFmtId="0" fontId="14" fillId="13" borderId="26" xfId="0" applyFont="1" applyFill="1" applyBorder="1" applyAlignment="1" applyProtection="1">
      <alignment horizontal="center" vertical="center" wrapText="1" readingOrder="2"/>
      <protection hidden="1"/>
    </xf>
    <xf numFmtId="0" fontId="14" fillId="13" borderId="27" xfId="0" applyFont="1" applyFill="1" applyBorder="1" applyAlignment="1" applyProtection="1">
      <alignment horizontal="center" vertical="center" wrapText="1" readingOrder="2"/>
      <protection hidden="1"/>
    </xf>
    <xf numFmtId="0" fontId="14" fillId="13" borderId="39" xfId="0" applyFont="1" applyFill="1" applyBorder="1" applyAlignment="1" applyProtection="1">
      <alignment horizontal="center" vertical="center" wrapText="1" readingOrder="2"/>
      <protection hidden="1"/>
    </xf>
    <xf numFmtId="9" fontId="15" fillId="3" borderId="31" xfId="1" applyFont="1" applyFill="1" applyBorder="1" applyAlignment="1" applyProtection="1">
      <alignment horizontal="center" vertical="center" wrapText="1" readingOrder="2"/>
      <protection hidden="1"/>
    </xf>
    <xf numFmtId="1" fontId="17" fillId="16" borderId="40" xfId="1" applyNumberFormat="1" applyFont="1" applyFill="1" applyBorder="1" applyAlignment="1" applyProtection="1">
      <alignment horizontal="center" vertical="center" wrapText="1" readingOrder="2"/>
      <protection hidden="1"/>
    </xf>
    <xf numFmtId="164" fontId="16" fillId="8" borderId="44" xfId="0" applyNumberFormat="1" applyFont="1" applyFill="1" applyBorder="1" applyAlignment="1" applyProtection="1">
      <alignment horizontal="center" vertical="center" wrapText="1" readingOrder="2"/>
      <protection hidden="1"/>
    </xf>
    <xf numFmtId="0" fontId="15" fillId="12" borderId="40" xfId="0" applyFont="1" applyFill="1" applyBorder="1" applyAlignment="1" applyProtection="1">
      <alignment horizontal="right" vertical="center" wrapText="1" readingOrder="2"/>
      <protection hidden="1"/>
    </xf>
    <xf numFmtId="9" fontId="15" fillId="3" borderId="56" xfId="1" applyFont="1" applyFill="1" applyBorder="1" applyAlignment="1" applyProtection="1">
      <alignment horizontal="center" vertical="center" wrapText="1" readingOrder="2"/>
      <protection hidden="1"/>
    </xf>
    <xf numFmtId="0" fontId="15" fillId="12" borderId="49" xfId="0" applyFont="1" applyFill="1" applyBorder="1" applyAlignment="1" applyProtection="1">
      <alignment horizontal="right" vertical="center" wrapText="1" readingOrder="2"/>
      <protection hidden="1"/>
    </xf>
    <xf numFmtId="9" fontId="15" fillId="3" borderId="53" xfId="1" applyFont="1" applyFill="1" applyBorder="1" applyAlignment="1" applyProtection="1">
      <alignment horizontal="center" vertical="center" wrapText="1" readingOrder="2"/>
      <protection hidden="1"/>
    </xf>
    <xf numFmtId="0" fontId="15" fillId="12" borderId="45" xfId="0" applyFont="1" applyFill="1" applyBorder="1" applyAlignment="1" applyProtection="1">
      <alignment horizontal="right" vertical="center" wrapText="1" readingOrder="2"/>
      <protection hidden="1"/>
    </xf>
    <xf numFmtId="9" fontId="15" fillId="3" borderId="54" xfId="1" applyFont="1" applyFill="1" applyBorder="1" applyAlignment="1" applyProtection="1">
      <alignment horizontal="center" vertical="center" wrapText="1" readingOrder="2"/>
      <protection hidden="1"/>
    </xf>
    <xf numFmtId="0" fontId="15" fillId="12" borderId="36" xfId="0" applyFont="1" applyFill="1" applyBorder="1" applyAlignment="1" applyProtection="1">
      <alignment horizontal="right" vertical="center" wrapText="1" readingOrder="2"/>
      <protection hidden="1"/>
    </xf>
    <xf numFmtId="9" fontId="15" fillId="3" borderId="58" xfId="1" applyFont="1" applyFill="1" applyBorder="1" applyAlignment="1" applyProtection="1">
      <alignment horizontal="center" vertical="center" wrapText="1" readingOrder="2"/>
      <protection hidden="1"/>
    </xf>
    <xf numFmtId="0" fontId="15" fillId="12" borderId="27" xfId="0" applyFont="1" applyFill="1" applyBorder="1" applyAlignment="1" applyProtection="1">
      <alignment horizontal="right" vertical="center" wrapText="1" readingOrder="2"/>
      <protection hidden="1"/>
    </xf>
    <xf numFmtId="0" fontId="15" fillId="12" borderId="37" xfId="0" applyFont="1" applyFill="1" applyBorder="1" applyAlignment="1" applyProtection="1">
      <alignment horizontal="right" vertical="center" wrapText="1" readingOrder="2"/>
      <protection hidden="1"/>
    </xf>
    <xf numFmtId="9" fontId="18" fillId="17" borderId="28" xfId="1" applyFont="1" applyFill="1" applyBorder="1" applyAlignment="1" applyProtection="1">
      <alignment horizontal="center" vertical="center" wrapText="1" readingOrder="2"/>
      <protection hidden="1"/>
    </xf>
    <xf numFmtId="0" fontId="4" fillId="0" borderId="0" xfId="0" applyFont="1" applyProtection="1">
      <protection hidden="1"/>
    </xf>
    <xf numFmtId="0" fontId="19" fillId="10" borderId="9" xfId="0" applyFont="1" applyFill="1" applyBorder="1" applyAlignment="1" applyProtection="1">
      <alignment horizontal="center" vertical="center" wrapText="1" readingOrder="2"/>
      <protection hidden="1"/>
    </xf>
    <xf numFmtId="0" fontId="21" fillId="0" borderId="0" xfId="0" applyFont="1" applyProtection="1">
      <protection hidden="1"/>
    </xf>
    <xf numFmtId="0" fontId="10" fillId="0" borderId="0" xfId="0" applyFont="1" applyProtection="1">
      <protection hidden="1"/>
    </xf>
    <xf numFmtId="0" fontId="22" fillId="11" borderId="8" xfId="0" applyFont="1" applyFill="1" applyBorder="1" applyAlignment="1" applyProtection="1">
      <alignment vertical="center"/>
      <protection hidden="1"/>
    </xf>
    <xf numFmtId="1" fontId="17" fillId="16" borderId="40" xfId="0" applyNumberFormat="1" applyFont="1" applyFill="1" applyBorder="1" applyAlignment="1" applyProtection="1">
      <alignment horizontal="center" vertical="center" wrapText="1" readingOrder="2"/>
      <protection locked="0"/>
    </xf>
    <xf numFmtId="1" fontId="17" fillId="16" borderId="35" xfId="0" applyNumberFormat="1" applyFont="1" applyFill="1" applyBorder="1" applyAlignment="1" applyProtection="1">
      <alignment horizontal="center" vertical="center" wrapText="1" readingOrder="2"/>
      <protection locked="0"/>
    </xf>
    <xf numFmtId="1" fontId="17" fillId="16" borderId="45" xfId="0" applyNumberFormat="1" applyFont="1" applyFill="1" applyBorder="1" applyAlignment="1" applyProtection="1">
      <alignment horizontal="center" vertical="center" wrapText="1" readingOrder="2"/>
      <protection locked="0"/>
    </xf>
    <xf numFmtId="1" fontId="17" fillId="16" borderId="49" xfId="0" applyNumberFormat="1" applyFont="1" applyFill="1" applyBorder="1" applyAlignment="1" applyProtection="1">
      <alignment horizontal="center" vertical="center" wrapText="1" readingOrder="2"/>
      <protection locked="0"/>
    </xf>
    <xf numFmtId="9" fontId="22" fillId="5" borderId="9" xfId="1" applyFont="1" applyFill="1" applyBorder="1" applyAlignment="1" applyProtection="1">
      <alignment horizontal="center" vertical="center"/>
      <protection locked="0"/>
    </xf>
    <xf numFmtId="0" fontId="7" fillId="20" borderId="46" xfId="0" applyFont="1" applyFill="1" applyBorder="1" applyAlignment="1" applyProtection="1">
      <alignment horizontal="center" vertical="center" readingOrder="2"/>
      <protection hidden="1"/>
    </xf>
    <xf numFmtId="0" fontId="7" fillId="20" borderId="40" xfId="0" applyFont="1" applyFill="1" applyBorder="1" applyAlignment="1" applyProtection="1">
      <alignment horizontal="center" vertical="center" readingOrder="2"/>
      <protection hidden="1"/>
    </xf>
    <xf numFmtId="0" fontId="7" fillId="20" borderId="47" xfId="0" applyFont="1" applyFill="1" applyBorder="1" applyAlignment="1" applyProtection="1">
      <alignment horizontal="center" vertical="center" readingOrder="2"/>
      <protection hidden="1"/>
    </xf>
    <xf numFmtId="0" fontId="7" fillId="20" borderId="48" xfId="0" applyFont="1" applyFill="1" applyBorder="1" applyAlignment="1" applyProtection="1">
      <alignment horizontal="center" vertical="center" wrapText="1"/>
      <protection hidden="1"/>
    </xf>
    <xf numFmtId="0" fontId="7" fillId="20" borderId="49" xfId="0" applyFont="1" applyFill="1" applyBorder="1" applyAlignment="1" applyProtection="1">
      <alignment horizontal="center" vertical="center" wrapText="1"/>
      <protection hidden="1"/>
    </xf>
    <xf numFmtId="0" fontId="7" fillId="20" borderId="50" xfId="0" applyFont="1" applyFill="1" applyBorder="1" applyAlignment="1" applyProtection="1">
      <alignment horizontal="center" vertical="center" wrapText="1"/>
      <protection hidden="1"/>
    </xf>
    <xf numFmtId="0" fontId="11" fillId="7" borderId="5" xfId="0" applyFont="1" applyFill="1" applyBorder="1" applyAlignment="1" applyProtection="1">
      <alignment vertical="center"/>
      <protection hidden="1"/>
    </xf>
    <xf numFmtId="0" fontId="11" fillId="15" borderId="4" xfId="0" applyFont="1" applyFill="1" applyBorder="1" applyAlignment="1" applyProtection="1">
      <alignment vertical="center"/>
      <protection hidden="1"/>
    </xf>
    <xf numFmtId="2" fontId="11" fillId="15" borderId="51" xfId="0" applyNumberFormat="1" applyFont="1" applyFill="1" applyBorder="1" applyAlignment="1" applyProtection="1">
      <alignment horizontal="center" vertical="center"/>
      <protection hidden="1"/>
    </xf>
    <xf numFmtId="2" fontId="11" fillId="15" borderId="45" xfId="0" applyNumberFormat="1" applyFont="1" applyFill="1" applyBorder="1" applyAlignment="1" applyProtection="1">
      <alignment horizontal="center" vertical="center"/>
      <protection hidden="1"/>
    </xf>
    <xf numFmtId="2" fontId="11" fillId="15" borderId="39" xfId="0" applyNumberFormat="1" applyFont="1" applyFill="1" applyBorder="1" applyAlignment="1" applyProtection="1">
      <alignment horizontal="center" vertical="center"/>
      <protection hidden="1"/>
    </xf>
    <xf numFmtId="0" fontId="7" fillId="20" borderId="41" xfId="0" applyFont="1" applyFill="1" applyBorder="1" applyAlignment="1" applyProtection="1">
      <alignment horizontal="center" vertical="center" readingOrder="2"/>
      <protection hidden="1"/>
    </xf>
    <xf numFmtId="0" fontId="11" fillId="20" borderId="41" xfId="0" applyFont="1" applyFill="1" applyBorder="1" applyAlignment="1" applyProtection="1">
      <alignment horizontal="center"/>
      <protection hidden="1"/>
    </xf>
    <xf numFmtId="0" fontId="11" fillId="20" borderId="47" xfId="0" applyFont="1" applyFill="1" applyBorder="1" applyProtection="1">
      <protection hidden="1"/>
    </xf>
    <xf numFmtId="0" fontId="7" fillId="20" borderId="57" xfId="0" applyFont="1" applyFill="1" applyBorder="1" applyAlignment="1" applyProtection="1">
      <alignment horizontal="center" vertical="center" wrapText="1"/>
      <protection hidden="1"/>
    </xf>
    <xf numFmtId="0" fontId="7" fillId="20" borderId="20" xfId="0" applyFont="1" applyFill="1" applyBorder="1" applyAlignment="1" applyProtection="1">
      <alignment horizontal="center" vertical="center" wrapText="1"/>
      <protection hidden="1"/>
    </xf>
    <xf numFmtId="0" fontId="7" fillId="20" borderId="55" xfId="0" applyFont="1" applyFill="1" applyBorder="1" applyAlignment="1" applyProtection="1">
      <alignment horizontal="center" vertical="center" wrapText="1"/>
      <protection hidden="1"/>
    </xf>
    <xf numFmtId="9" fontId="0" fillId="21" borderId="25" xfId="0" applyNumberFormat="1" applyFill="1" applyBorder="1" applyAlignment="1" applyProtection="1">
      <alignment horizontal="center"/>
      <protection hidden="1"/>
    </xf>
    <xf numFmtId="0" fontId="12" fillId="21" borderId="50" xfId="0" applyFont="1" applyFill="1" applyBorder="1" applyProtection="1">
      <protection hidden="1"/>
    </xf>
    <xf numFmtId="2" fontId="12" fillId="21" borderId="48" xfId="0" applyNumberFormat="1" applyFont="1" applyFill="1" applyBorder="1" applyAlignment="1" applyProtection="1">
      <alignment horizontal="center" vertical="center"/>
      <protection hidden="1"/>
    </xf>
    <xf numFmtId="2" fontId="12" fillId="21" borderId="49" xfId="0" applyNumberFormat="1" applyFont="1" applyFill="1" applyBorder="1" applyAlignment="1" applyProtection="1">
      <alignment horizontal="center" vertical="center"/>
      <protection hidden="1"/>
    </xf>
    <xf numFmtId="2" fontId="12" fillId="21" borderId="50" xfId="0" applyNumberFormat="1" applyFont="1" applyFill="1" applyBorder="1" applyAlignment="1" applyProtection="1">
      <alignment horizontal="center" vertical="center"/>
      <protection hidden="1"/>
    </xf>
    <xf numFmtId="9" fontId="23" fillId="19" borderId="25" xfId="0" applyNumberFormat="1" applyFont="1" applyFill="1" applyBorder="1" applyAlignment="1" applyProtection="1">
      <alignment horizontal="center" vertical="center"/>
      <protection hidden="1"/>
    </xf>
    <xf numFmtId="0" fontId="23" fillId="19" borderId="50" xfId="0" applyFont="1" applyFill="1" applyBorder="1" applyAlignment="1" applyProtection="1">
      <alignment vertical="center"/>
      <protection hidden="1"/>
    </xf>
    <xf numFmtId="2" fontId="23" fillId="19" borderId="48" xfId="0" applyNumberFormat="1" applyFont="1" applyFill="1" applyBorder="1" applyAlignment="1" applyProtection="1">
      <alignment horizontal="center" vertical="center"/>
      <protection hidden="1"/>
    </xf>
    <xf numFmtId="2" fontId="23" fillId="19" borderId="49" xfId="0" applyNumberFormat="1" applyFont="1" applyFill="1" applyBorder="1" applyAlignment="1" applyProtection="1">
      <alignment horizontal="center" vertical="center"/>
      <protection hidden="1"/>
    </xf>
    <xf numFmtId="2" fontId="23" fillId="19" borderId="50" xfId="0" applyNumberFormat="1" applyFont="1" applyFill="1" applyBorder="1" applyAlignment="1" applyProtection="1">
      <alignment horizontal="center" vertical="center"/>
      <protection hidden="1"/>
    </xf>
    <xf numFmtId="0" fontId="11" fillId="14" borderId="51" xfId="0" applyFont="1" applyFill="1" applyBorder="1" applyAlignment="1" applyProtection="1">
      <alignment horizontal="center" vertical="center"/>
      <protection hidden="1"/>
    </xf>
    <xf numFmtId="0" fontId="11" fillId="14" borderId="45" xfId="0" applyFont="1" applyFill="1" applyBorder="1" applyAlignment="1" applyProtection="1">
      <alignment horizontal="center" vertical="center"/>
      <protection hidden="1"/>
    </xf>
    <xf numFmtId="0" fontId="11" fillId="14" borderId="39" xfId="0" applyFont="1" applyFill="1" applyBorder="1" applyAlignment="1" applyProtection="1">
      <alignment horizontal="center" vertical="center"/>
      <protection hidden="1"/>
    </xf>
    <xf numFmtId="165" fontId="0" fillId="7" borderId="48" xfId="0" applyNumberFormat="1" applyFill="1" applyBorder="1" applyAlignment="1" applyProtection="1">
      <alignment horizontal="center" vertical="center"/>
      <protection locked="0"/>
    </xf>
    <xf numFmtId="165" fontId="0" fillId="7" borderId="49" xfId="0" applyNumberFormat="1" applyFill="1" applyBorder="1" applyAlignment="1" applyProtection="1">
      <alignment horizontal="center" vertical="center"/>
      <protection locked="0"/>
    </xf>
    <xf numFmtId="165" fontId="0" fillId="7" borderId="50" xfId="0" applyNumberFormat="1" applyFill="1" applyBorder="1" applyAlignment="1" applyProtection="1">
      <alignment horizontal="center" vertical="center"/>
      <protection locked="0"/>
    </xf>
    <xf numFmtId="0" fontId="14" fillId="12" borderId="15" xfId="0" applyFont="1" applyFill="1" applyBorder="1" applyAlignment="1" applyProtection="1">
      <alignment horizontal="center" vertical="center" wrapText="1" readingOrder="2"/>
      <protection hidden="1"/>
    </xf>
    <xf numFmtId="0" fontId="15" fillId="12" borderId="60" xfId="0" applyFont="1" applyFill="1" applyBorder="1" applyAlignment="1" applyProtection="1">
      <alignment horizontal="right" vertical="center" wrapText="1" readingOrder="2"/>
      <protection hidden="1"/>
    </xf>
    <xf numFmtId="9" fontId="16" fillId="3" borderId="60" xfId="1" applyFont="1" applyFill="1" applyBorder="1" applyAlignment="1" applyProtection="1">
      <alignment horizontal="center" vertical="center" wrapText="1" readingOrder="2"/>
      <protection hidden="1"/>
    </xf>
    <xf numFmtId="164" fontId="16" fillId="8" borderId="61" xfId="0" applyNumberFormat="1" applyFont="1" applyFill="1" applyBorder="1" applyAlignment="1" applyProtection="1">
      <alignment horizontal="center" vertical="center" wrapText="1" readingOrder="2"/>
      <protection hidden="1"/>
    </xf>
    <xf numFmtId="0" fontId="14" fillId="12" borderId="62" xfId="0" applyFont="1" applyFill="1" applyBorder="1" applyAlignment="1" applyProtection="1">
      <alignment horizontal="center" vertical="center" wrapText="1" readingOrder="2"/>
      <protection hidden="1"/>
    </xf>
    <xf numFmtId="0" fontId="15" fillId="12" borderId="0" xfId="0" applyFont="1" applyFill="1" applyBorder="1" applyAlignment="1" applyProtection="1">
      <alignment horizontal="right" vertical="center" wrapText="1" readingOrder="2"/>
      <protection hidden="1"/>
    </xf>
    <xf numFmtId="9" fontId="15" fillId="3" borderId="64" xfId="1" applyFont="1" applyFill="1" applyBorder="1" applyAlignment="1" applyProtection="1">
      <alignment horizontal="center" vertical="center" wrapText="1" readingOrder="2"/>
      <protection hidden="1"/>
    </xf>
    <xf numFmtId="9" fontId="15" fillId="3" borderId="40" xfId="1" applyFont="1" applyFill="1" applyBorder="1" applyAlignment="1" applyProtection="1">
      <alignment horizontal="center" vertical="center" wrapText="1" readingOrder="2"/>
      <protection hidden="1"/>
    </xf>
    <xf numFmtId="9" fontId="16" fillId="3" borderId="30" xfId="1" applyFont="1" applyFill="1" applyBorder="1" applyAlignment="1" applyProtection="1">
      <alignment horizontal="center" vertical="center" wrapText="1" readingOrder="2"/>
      <protection hidden="1"/>
    </xf>
    <xf numFmtId="1" fontId="17" fillId="16" borderId="41" xfId="1" applyNumberFormat="1" applyFont="1" applyFill="1" applyBorder="1" applyAlignment="1" applyProtection="1">
      <alignment horizontal="center" vertical="center" wrapText="1" readingOrder="2"/>
      <protection locked="0"/>
    </xf>
    <xf numFmtId="0" fontId="17" fillId="16" borderId="41" xfId="0" applyFont="1" applyFill="1" applyBorder="1" applyAlignment="1" applyProtection="1">
      <alignment horizontal="center" vertical="center" wrapText="1" readingOrder="2"/>
      <protection locked="0"/>
    </xf>
    <xf numFmtId="0" fontId="17" fillId="16" borderId="21" xfId="0" applyFont="1" applyFill="1" applyBorder="1" applyAlignment="1" applyProtection="1">
      <alignment horizontal="center" vertical="center" wrapText="1" readingOrder="2"/>
      <protection locked="0"/>
    </xf>
    <xf numFmtId="0" fontId="17" fillId="16" borderId="26" xfId="0" applyFont="1" applyFill="1" applyBorder="1" applyAlignment="1" applyProtection="1">
      <alignment horizontal="center" vertical="center" wrapText="1" readingOrder="2"/>
      <protection locked="0"/>
    </xf>
    <xf numFmtId="0" fontId="17" fillId="16" borderId="42" xfId="0" applyFont="1" applyFill="1" applyBorder="1" applyAlignment="1" applyProtection="1">
      <alignment horizontal="center" vertical="center" wrapText="1" readingOrder="2"/>
      <protection locked="0"/>
    </xf>
    <xf numFmtId="0" fontId="17" fillId="16" borderId="25" xfId="0" applyFont="1" applyFill="1" applyBorder="1" applyAlignment="1" applyProtection="1">
      <alignment horizontal="center" vertical="center" wrapText="1" readingOrder="2"/>
      <protection locked="0"/>
    </xf>
    <xf numFmtId="0" fontId="13" fillId="13" borderId="29" xfId="0" applyFont="1" applyFill="1" applyBorder="1" applyAlignment="1" applyProtection="1">
      <alignment horizontal="center" vertical="center" wrapText="1" readingOrder="2"/>
      <protection hidden="1"/>
    </xf>
    <xf numFmtId="0" fontId="14" fillId="12" borderId="16" xfId="0" applyFont="1" applyFill="1" applyBorder="1" applyAlignment="1" applyProtection="1">
      <alignment horizontal="center" vertical="center" wrapText="1" readingOrder="2"/>
      <protection hidden="1"/>
    </xf>
    <xf numFmtId="164" fontId="16" fillId="8" borderId="23" xfId="0" applyNumberFormat="1" applyFont="1" applyFill="1" applyBorder="1" applyAlignment="1" applyProtection="1">
      <alignment horizontal="center" vertical="center" wrapText="1" readingOrder="2"/>
      <protection hidden="1"/>
    </xf>
    <xf numFmtId="164" fontId="16" fillId="8" borderId="24" xfId="0" applyNumberFormat="1" applyFont="1" applyFill="1" applyBorder="1" applyAlignment="1" applyProtection="1">
      <alignment horizontal="center" vertical="center" wrapText="1" readingOrder="2"/>
      <protection hidden="1"/>
    </xf>
    <xf numFmtId="0" fontId="18" fillId="17" borderId="28" xfId="0" applyFont="1" applyFill="1" applyBorder="1" applyAlignment="1" applyProtection="1">
      <alignment horizontal="center" vertical="center" wrapText="1" readingOrder="2"/>
      <protection hidden="1"/>
    </xf>
    <xf numFmtId="0" fontId="19" fillId="18" borderId="28" xfId="0" applyFont="1" applyFill="1" applyBorder="1" applyAlignment="1" applyProtection="1">
      <alignment horizontal="center" vertical="center" wrapText="1" readingOrder="2"/>
      <protection hidden="1"/>
    </xf>
    <xf numFmtId="0" fontId="2" fillId="7" borderId="15" xfId="0" applyFont="1" applyFill="1" applyBorder="1" applyAlignment="1" applyProtection="1">
      <alignment horizontal="center" wrapText="1"/>
      <protection hidden="1"/>
    </xf>
    <xf numFmtId="0" fontId="17" fillId="16" borderId="0" xfId="0" applyFont="1" applyFill="1" applyBorder="1" applyAlignment="1" applyProtection="1">
      <alignment horizontal="center" vertical="center" wrapText="1" readingOrder="2"/>
      <protection locked="0"/>
    </xf>
    <xf numFmtId="0" fontId="13" fillId="13" borderId="0" xfId="0" applyFont="1" applyFill="1" applyBorder="1" applyAlignment="1" applyProtection="1">
      <alignment horizontal="center" vertical="center" wrapText="1" readingOrder="2"/>
      <protection hidden="1"/>
    </xf>
    <xf numFmtId="0" fontId="17" fillId="16" borderId="57" xfId="0" applyFont="1" applyFill="1" applyBorder="1" applyAlignment="1" applyProtection="1">
      <alignment horizontal="center" vertical="center" wrapText="1" readingOrder="2"/>
      <protection locked="0"/>
    </xf>
    <xf numFmtId="0" fontId="15" fillId="12" borderId="56" xfId="0" applyFont="1" applyFill="1" applyBorder="1" applyAlignment="1" applyProtection="1">
      <alignment horizontal="center" vertical="center" wrapText="1" readingOrder="2"/>
      <protection hidden="1"/>
    </xf>
    <xf numFmtId="0" fontId="15" fillId="12" borderId="53" xfId="0" applyFont="1" applyFill="1" applyBorder="1" applyAlignment="1" applyProtection="1">
      <alignment horizontal="center" vertical="center" wrapText="1" readingOrder="2"/>
      <protection hidden="1"/>
    </xf>
    <xf numFmtId="0" fontId="14" fillId="12" borderId="3" xfId="0" applyFont="1" applyFill="1" applyBorder="1" applyAlignment="1" applyProtection="1">
      <alignment horizontal="center" vertical="center" wrapText="1" readingOrder="2"/>
      <protection hidden="1"/>
    </xf>
    <xf numFmtId="9" fontId="15" fillId="3" borderId="5" xfId="1" applyFont="1" applyFill="1" applyBorder="1" applyAlignment="1" applyProtection="1">
      <alignment horizontal="center" vertical="center" wrapText="1" readingOrder="2"/>
      <protection hidden="1"/>
    </xf>
    <xf numFmtId="9" fontId="15" fillId="3" borderId="13" xfId="1" applyFont="1" applyFill="1" applyBorder="1" applyAlignment="1" applyProtection="1">
      <alignment horizontal="center" vertical="center" wrapText="1" readingOrder="2"/>
      <protection hidden="1"/>
    </xf>
    <xf numFmtId="9" fontId="0" fillId="3" borderId="5" xfId="0" applyNumberFormat="1" applyFill="1" applyBorder="1" applyAlignment="1">
      <alignment horizontal="center"/>
    </xf>
    <xf numFmtId="0" fontId="26" fillId="12" borderId="53" xfId="0" applyFont="1" applyFill="1" applyBorder="1" applyAlignment="1">
      <alignment horizontal="center"/>
    </xf>
    <xf numFmtId="0" fontId="26" fillId="12" borderId="54" xfId="0" applyFont="1" applyFill="1" applyBorder="1" applyAlignment="1">
      <alignment horizontal="center"/>
    </xf>
    <xf numFmtId="9" fontId="0" fillId="3" borderId="4" xfId="0" applyNumberFormat="1" applyFill="1" applyBorder="1" applyAlignment="1">
      <alignment horizontal="center"/>
    </xf>
    <xf numFmtId="9" fontId="22" fillId="5" borderId="0" xfId="1" applyFont="1" applyFill="1" applyBorder="1" applyAlignment="1" applyProtection="1">
      <alignment horizontal="center" vertical="center"/>
      <protection locked="0"/>
    </xf>
    <xf numFmtId="0" fontId="14" fillId="12" borderId="11" xfId="0" applyFont="1" applyFill="1" applyBorder="1" applyAlignment="1" applyProtection="1">
      <alignment horizontal="center" vertical="center" wrapText="1" readingOrder="2"/>
      <protection hidden="1"/>
    </xf>
    <xf numFmtId="0" fontId="14" fillId="12" borderId="12" xfId="0" applyFont="1" applyFill="1" applyBorder="1" applyAlignment="1" applyProtection="1">
      <alignment horizontal="center" vertical="center" wrapText="1" readingOrder="2"/>
      <protection hidden="1"/>
    </xf>
    <xf numFmtId="164" fontId="16" fillId="8" borderId="66" xfId="0" applyNumberFormat="1" applyFont="1" applyFill="1" applyBorder="1" applyAlignment="1" applyProtection="1">
      <alignment horizontal="center" vertical="center" wrapText="1" readingOrder="2"/>
      <protection hidden="1"/>
    </xf>
    <xf numFmtId="1" fontId="17" fillId="16" borderId="47" xfId="1" applyNumberFormat="1" applyFont="1" applyFill="1" applyBorder="1" applyAlignment="1" applyProtection="1">
      <alignment horizontal="center" vertical="center" wrapText="1" readingOrder="2"/>
      <protection hidden="1"/>
    </xf>
    <xf numFmtId="1" fontId="17" fillId="16" borderId="39" xfId="0" applyNumberFormat="1" applyFont="1" applyFill="1" applyBorder="1" applyAlignment="1" applyProtection="1">
      <alignment horizontal="center" vertical="center" wrapText="1" readingOrder="2"/>
      <protection locked="0"/>
    </xf>
    <xf numFmtId="1" fontId="17" fillId="16" borderId="47" xfId="0" applyNumberFormat="1" applyFont="1" applyFill="1" applyBorder="1" applyAlignment="1" applyProtection="1">
      <alignment horizontal="center" vertical="center" wrapText="1" readingOrder="2"/>
      <protection locked="0"/>
    </xf>
    <xf numFmtId="1" fontId="17" fillId="16" borderId="62" xfId="0" applyNumberFormat="1" applyFont="1" applyFill="1" applyBorder="1" applyAlignment="1" applyProtection="1">
      <alignment horizontal="center" vertical="center" wrapText="1" readingOrder="2"/>
      <protection locked="0"/>
    </xf>
    <xf numFmtId="0" fontId="17" fillId="16" borderId="19" xfId="0" applyFont="1" applyFill="1" applyBorder="1" applyAlignment="1" applyProtection="1">
      <alignment horizontal="center" vertical="center" wrapText="1" readingOrder="2"/>
      <protection locked="0"/>
    </xf>
    <xf numFmtId="1" fontId="17" fillId="16" borderId="44" xfId="0" applyNumberFormat="1" applyFont="1" applyFill="1" applyBorder="1" applyAlignment="1" applyProtection="1">
      <alignment horizontal="center" vertical="center" wrapText="1" readingOrder="2"/>
      <protection locked="0"/>
    </xf>
    <xf numFmtId="0" fontId="17" fillId="16" borderId="63" xfId="0" applyFont="1" applyFill="1" applyBorder="1" applyAlignment="1" applyProtection="1">
      <alignment horizontal="center" vertical="center" wrapText="1" readingOrder="2"/>
      <protection locked="0"/>
    </xf>
    <xf numFmtId="1" fontId="17" fillId="16" borderId="31" xfId="0" applyNumberFormat="1" applyFont="1" applyFill="1" applyBorder="1" applyAlignment="1" applyProtection="1">
      <alignment horizontal="center" vertical="center" wrapText="1" readingOrder="2"/>
      <protection locked="0"/>
    </xf>
    <xf numFmtId="1" fontId="17" fillId="16" borderId="68" xfId="0" applyNumberFormat="1" applyFont="1" applyFill="1" applyBorder="1" applyAlignment="1" applyProtection="1">
      <alignment horizontal="center" vertical="center" wrapText="1" readingOrder="2"/>
      <protection locked="0"/>
    </xf>
    <xf numFmtId="9" fontId="15" fillId="3" borderId="29" xfId="1" applyFont="1" applyFill="1" applyBorder="1" applyAlignment="1" applyProtection="1">
      <alignment horizontal="center" vertical="center" wrapText="1" readingOrder="2"/>
      <protection hidden="1"/>
    </xf>
    <xf numFmtId="0" fontId="14" fillId="13" borderId="51" xfId="0" applyFont="1" applyFill="1" applyBorder="1" applyAlignment="1" applyProtection="1">
      <alignment horizontal="center" vertical="center" wrapText="1" readingOrder="2"/>
      <protection hidden="1"/>
    </xf>
    <xf numFmtId="9" fontId="0" fillId="3" borderId="13" xfId="0" applyNumberFormat="1" applyFill="1" applyBorder="1" applyAlignment="1">
      <alignment horizontal="center"/>
    </xf>
    <xf numFmtId="0" fontId="14" fillId="12" borderId="6" xfId="0" applyFont="1" applyFill="1" applyBorder="1" applyAlignment="1" applyProtection="1">
      <alignment horizontal="center" vertical="center" wrapText="1" readingOrder="2"/>
      <protection hidden="1"/>
    </xf>
    <xf numFmtId="0" fontId="14" fillId="12" borderId="5" xfId="0" applyFont="1" applyFill="1" applyBorder="1" applyAlignment="1" applyProtection="1">
      <alignment horizontal="center" vertical="center" wrapText="1" readingOrder="2"/>
      <protection hidden="1"/>
    </xf>
    <xf numFmtId="0" fontId="14" fillId="12" borderId="4" xfId="0" applyFont="1" applyFill="1" applyBorder="1" applyAlignment="1" applyProtection="1">
      <alignment horizontal="center" vertical="center" wrapText="1" readingOrder="2"/>
      <protection hidden="1"/>
    </xf>
    <xf numFmtId="0" fontId="17" fillId="16" borderId="1" xfId="0" applyFont="1" applyFill="1" applyBorder="1" applyAlignment="1" applyProtection="1">
      <alignment horizontal="center" vertical="center" wrapText="1" readingOrder="2"/>
      <protection locked="0"/>
    </xf>
    <xf numFmtId="1" fontId="17" fillId="8" borderId="49" xfId="0" applyNumberFormat="1" applyFont="1" applyFill="1" applyBorder="1" applyAlignment="1" applyProtection="1">
      <alignment vertical="center" wrapText="1" readingOrder="2"/>
      <protection locked="0"/>
    </xf>
    <xf numFmtId="0" fontId="14" fillId="13" borderId="67" xfId="0" applyFont="1" applyFill="1" applyBorder="1" applyAlignment="1" applyProtection="1">
      <alignment horizontal="center" vertical="center" wrapText="1" readingOrder="2"/>
      <protection hidden="1"/>
    </xf>
    <xf numFmtId="0" fontId="17" fillId="16" borderId="36" xfId="0" applyFont="1" applyFill="1" applyBorder="1" applyAlignment="1" applyProtection="1">
      <alignment horizontal="center" vertical="center" wrapText="1" readingOrder="2"/>
      <protection locked="0"/>
    </xf>
    <xf numFmtId="0" fontId="17" fillId="16" borderId="37" xfId="0" applyFont="1" applyFill="1" applyBorder="1" applyAlignment="1" applyProtection="1">
      <alignment horizontal="center" vertical="center" wrapText="1" readingOrder="2"/>
      <protection locked="0"/>
    </xf>
    <xf numFmtId="0" fontId="1" fillId="0" borderId="0" xfId="0" applyFont="1" applyProtection="1">
      <protection hidden="1"/>
    </xf>
    <xf numFmtId="0" fontId="1" fillId="0" borderId="0" xfId="0" applyFont="1" applyAlignment="1" applyProtection="1">
      <alignment readingOrder="2"/>
      <protection hidden="1"/>
    </xf>
    <xf numFmtId="0" fontId="1" fillId="4" borderId="0" xfId="0" applyFont="1" applyFill="1" applyProtection="1">
      <protection hidden="1"/>
    </xf>
    <xf numFmtId="0" fontId="1" fillId="6" borderId="5" xfId="0" applyFont="1" applyFill="1" applyBorder="1" applyAlignment="1" applyProtection="1">
      <alignment horizontal="center" vertical="center" wrapText="1"/>
      <protection locked="0"/>
    </xf>
    <xf numFmtId="0" fontId="1" fillId="0" borderId="0" xfId="0" applyFont="1" applyBorder="1" applyProtection="1">
      <protection hidden="1"/>
    </xf>
    <xf numFmtId="0" fontId="1" fillId="4" borderId="0" xfId="0" applyFont="1" applyFill="1" applyBorder="1" applyProtection="1">
      <protection hidden="1"/>
    </xf>
    <xf numFmtId="0" fontId="1" fillId="22" borderId="16" xfId="0" applyFont="1" applyFill="1" applyBorder="1" applyProtection="1">
      <protection hidden="1"/>
    </xf>
    <xf numFmtId="0" fontId="3" fillId="10" borderId="28" xfId="0" applyFont="1" applyFill="1" applyBorder="1" applyAlignment="1" applyProtection="1">
      <alignment horizontal="center" vertical="center" wrapText="1" readingOrder="2"/>
      <protection hidden="1"/>
    </xf>
    <xf numFmtId="0" fontId="1" fillId="24" borderId="67" xfId="0" applyFont="1" applyFill="1" applyBorder="1" applyAlignment="1" applyProtection="1">
      <alignment horizontal="right" vertical="center" wrapText="1" readingOrder="2"/>
      <protection hidden="1"/>
    </xf>
    <xf numFmtId="0" fontId="1" fillId="24" borderId="67" xfId="0" applyFont="1" applyFill="1" applyBorder="1" applyAlignment="1" applyProtection="1">
      <alignment horizontal="right" vertical="top" wrapText="1" readingOrder="2"/>
      <protection hidden="1"/>
    </xf>
    <xf numFmtId="0" fontId="1" fillId="22" borderId="69" xfId="0" applyFont="1" applyFill="1" applyBorder="1" applyProtection="1">
      <protection hidden="1"/>
    </xf>
    <xf numFmtId="0" fontId="2" fillId="7" borderId="65" xfId="0" applyFont="1" applyFill="1" applyBorder="1" applyAlignment="1" applyProtection="1">
      <alignment horizontal="center" wrapText="1"/>
      <protection hidden="1"/>
    </xf>
    <xf numFmtId="0" fontId="2" fillId="7" borderId="10" xfId="0" applyFont="1" applyFill="1" applyBorder="1" applyAlignment="1" applyProtection="1">
      <alignment horizontal="center" wrapText="1"/>
      <protection hidden="1"/>
    </xf>
    <xf numFmtId="0" fontId="2" fillId="7" borderId="18" xfId="0" applyFont="1" applyFill="1" applyBorder="1" applyAlignment="1" applyProtection="1">
      <alignment horizontal="center" wrapText="1"/>
      <protection hidden="1"/>
    </xf>
    <xf numFmtId="0" fontId="6" fillId="0" borderId="0" xfId="0" applyFont="1" applyAlignment="1">
      <alignment horizontal="right" vertical="center" wrapText="1" readingOrder="2"/>
    </xf>
    <xf numFmtId="0" fontId="2" fillId="11" borderId="40" xfId="0" applyFont="1" applyFill="1" applyBorder="1" applyAlignment="1">
      <alignment vertical="center" wrapText="1"/>
    </xf>
    <xf numFmtId="164" fontId="29" fillId="11" borderId="40" xfId="1" applyNumberFormat="1" applyFont="1" applyFill="1" applyBorder="1" applyAlignment="1" applyProtection="1">
      <alignment horizontal="right" vertical="center" wrapText="1" readingOrder="2"/>
      <protection hidden="1"/>
    </xf>
    <xf numFmtId="0" fontId="1" fillId="22" borderId="0" xfId="0" applyFont="1" applyFill="1" applyAlignment="1" applyProtection="1">
      <alignment wrapText="1"/>
      <protection hidden="1"/>
    </xf>
    <xf numFmtId="0" fontId="5" fillId="22" borderId="18" xfId="0" applyFont="1" applyFill="1" applyBorder="1" applyAlignment="1" applyProtection="1">
      <alignment wrapText="1" readingOrder="2"/>
      <protection hidden="1"/>
    </xf>
    <xf numFmtId="0" fontId="1" fillId="22" borderId="15" xfId="0" applyFont="1" applyFill="1" applyBorder="1" applyAlignment="1" applyProtection="1">
      <alignment wrapText="1"/>
      <protection hidden="1"/>
    </xf>
    <xf numFmtId="0" fontId="1" fillId="7" borderId="15" xfId="0" applyFont="1" applyFill="1" applyBorder="1" applyAlignment="1" applyProtection="1">
      <alignment wrapText="1"/>
      <protection hidden="1"/>
    </xf>
    <xf numFmtId="49" fontId="3" fillId="10" borderId="7" xfId="0" applyNumberFormat="1" applyFont="1" applyFill="1" applyBorder="1" applyAlignment="1" applyProtection="1">
      <alignment horizontal="center" vertical="center" wrapText="1"/>
      <protection hidden="1"/>
    </xf>
    <xf numFmtId="49" fontId="2" fillId="24" borderId="6" xfId="0" applyNumberFormat="1" applyFont="1" applyFill="1" applyBorder="1" applyAlignment="1" applyProtection="1">
      <alignment horizontal="center" vertical="center" wrapText="1" readingOrder="2"/>
      <protection hidden="1"/>
    </xf>
    <xf numFmtId="0" fontId="1" fillId="0" borderId="0" xfId="0" applyFont="1" applyAlignment="1" applyProtection="1">
      <alignment wrapText="1"/>
      <protection hidden="1"/>
    </xf>
    <xf numFmtId="0" fontId="12" fillId="0" borderId="0" xfId="3"/>
    <xf numFmtId="0" fontId="12" fillId="0" borderId="0" xfId="3" applyBorder="1"/>
    <xf numFmtId="0" fontId="12" fillId="0" borderId="64" xfId="3" applyBorder="1"/>
    <xf numFmtId="0" fontId="7" fillId="20" borderId="49" xfId="0" applyFont="1" applyFill="1" applyBorder="1" applyAlignment="1" applyProtection="1">
      <alignment horizontal="center" vertical="center" readingOrder="2"/>
      <protection hidden="1"/>
    </xf>
    <xf numFmtId="0" fontId="7" fillId="20" borderId="49" xfId="0" applyFont="1" applyFill="1" applyBorder="1" applyAlignment="1" applyProtection="1">
      <alignment horizontal="center" vertical="center" wrapText="1" readingOrder="2"/>
      <protection hidden="1"/>
    </xf>
    <xf numFmtId="0" fontId="12" fillId="21" borderId="49" xfId="0" applyFont="1" applyFill="1" applyBorder="1" applyProtection="1">
      <protection hidden="1"/>
    </xf>
    <xf numFmtId="0" fontId="23" fillId="19" borderId="49" xfId="0" applyFont="1" applyFill="1" applyBorder="1" applyAlignment="1" applyProtection="1">
      <alignment vertical="center"/>
      <protection hidden="1"/>
    </xf>
    <xf numFmtId="0" fontId="6" fillId="24" borderId="67" xfId="0" applyFont="1" applyFill="1" applyBorder="1" applyAlignment="1" applyProtection="1">
      <alignment horizontal="right" vertical="top" wrapText="1" readingOrder="2"/>
      <protection hidden="1"/>
    </xf>
    <xf numFmtId="0" fontId="1" fillId="7" borderId="65" xfId="0" applyFont="1" applyFill="1" applyBorder="1" applyAlignment="1" applyProtection="1">
      <alignment wrapText="1"/>
      <protection hidden="1"/>
    </xf>
    <xf numFmtId="0" fontId="3" fillId="9" borderId="18" xfId="0" applyFont="1" applyFill="1" applyBorder="1" applyAlignment="1" applyProtection="1">
      <alignment horizontal="center" vertical="center" wrapText="1"/>
      <protection hidden="1"/>
    </xf>
    <xf numFmtId="49" fontId="3" fillId="9" borderId="3" xfId="0" applyNumberFormat="1" applyFont="1" applyFill="1" applyBorder="1" applyAlignment="1" applyProtection="1">
      <alignment horizontal="center" vertical="center" wrapText="1"/>
      <protection hidden="1"/>
    </xf>
    <xf numFmtId="49" fontId="2" fillId="6" borderId="49" xfId="0" applyNumberFormat="1" applyFont="1" applyFill="1" applyBorder="1" applyAlignment="1" applyProtection="1">
      <alignment horizontal="center" vertical="center" wrapText="1" readingOrder="2"/>
      <protection hidden="1"/>
    </xf>
    <xf numFmtId="0" fontId="31" fillId="25" borderId="53" xfId="0" applyFont="1" applyFill="1" applyBorder="1" applyAlignment="1" applyProtection="1">
      <alignment horizontal="right" vertical="center" wrapText="1" readingOrder="2"/>
      <protection hidden="1"/>
    </xf>
    <xf numFmtId="0" fontId="5" fillId="7" borderId="32" xfId="0" applyFont="1" applyFill="1" applyBorder="1" applyAlignment="1" applyProtection="1">
      <alignment horizontal="center" vertical="center" wrapText="1"/>
      <protection hidden="1"/>
    </xf>
    <xf numFmtId="0" fontId="5" fillId="7" borderId="11" xfId="0" applyFont="1" applyFill="1" applyBorder="1" applyAlignment="1" applyProtection="1">
      <alignment horizontal="center" vertical="center" wrapText="1"/>
      <protection hidden="1"/>
    </xf>
    <xf numFmtId="0" fontId="5" fillId="7" borderId="12" xfId="0" applyFont="1" applyFill="1" applyBorder="1" applyAlignment="1" applyProtection="1">
      <alignment horizontal="center" vertical="center" wrapText="1"/>
      <protection hidden="1"/>
    </xf>
    <xf numFmtId="0" fontId="7" fillId="7" borderId="5" xfId="0" applyFont="1" applyFill="1" applyBorder="1" applyAlignment="1" applyProtection="1">
      <alignment horizontal="center" vertical="center" wrapText="1"/>
      <protection locked="0"/>
    </xf>
    <xf numFmtId="49" fontId="2" fillId="7" borderId="5" xfId="0" applyNumberFormat="1" applyFont="1" applyFill="1" applyBorder="1" applyAlignment="1" applyProtection="1">
      <alignment horizontal="center" vertical="center" wrapText="1"/>
      <protection locked="0"/>
    </xf>
    <xf numFmtId="0" fontId="24" fillId="7" borderId="5" xfId="2" applyFill="1" applyBorder="1" applyAlignment="1" applyProtection="1">
      <alignment horizontal="center" vertical="center" wrapText="1"/>
      <protection locked="0"/>
    </xf>
    <xf numFmtId="0" fontId="27" fillId="7" borderId="71" xfId="2" applyFont="1" applyFill="1" applyBorder="1" applyAlignment="1" applyProtection="1">
      <alignment horizontal="center" vertical="center" wrapText="1"/>
      <protection locked="0"/>
    </xf>
    <xf numFmtId="0" fontId="7" fillId="6" borderId="5" xfId="0" applyFont="1" applyFill="1" applyBorder="1" applyAlignment="1" applyProtection="1">
      <alignment horizontal="center" vertical="center" wrapText="1"/>
      <protection locked="0"/>
    </xf>
    <xf numFmtId="0" fontId="7" fillId="6" borderId="4" xfId="0" applyFont="1" applyFill="1" applyBorder="1" applyAlignment="1" applyProtection="1">
      <alignment horizontal="center" vertical="center" wrapText="1"/>
      <protection locked="0"/>
    </xf>
    <xf numFmtId="49" fontId="7" fillId="7" borderId="5" xfId="0" applyNumberFormat="1" applyFont="1" applyFill="1" applyBorder="1" applyAlignment="1" applyProtection="1">
      <alignment horizontal="center" vertical="center" wrapText="1"/>
      <protection locked="0"/>
    </xf>
    <xf numFmtId="0" fontId="28" fillId="23" borderId="31" xfId="1" applyNumberFormat="1" applyFont="1" applyFill="1" applyBorder="1" applyAlignment="1" applyProtection="1">
      <alignment horizontal="center" vertical="center" wrapText="1" readingOrder="2"/>
      <protection hidden="1"/>
    </xf>
    <xf numFmtId="164" fontId="28" fillId="23" borderId="30" xfId="0" applyNumberFormat="1" applyFont="1" applyFill="1" applyBorder="1" applyAlignment="1" applyProtection="1">
      <alignment horizontal="center" vertical="center" readingOrder="2"/>
      <protection hidden="1"/>
    </xf>
    <xf numFmtId="164" fontId="28" fillId="23" borderId="49" xfId="0" applyNumberFormat="1" applyFont="1" applyFill="1" applyBorder="1" applyAlignment="1" applyProtection="1">
      <alignment horizontal="center" vertical="center" wrapText="1" readingOrder="2"/>
      <protection hidden="1"/>
    </xf>
    <xf numFmtId="9" fontId="28" fillId="25" borderId="3" xfId="1" applyFont="1" applyFill="1" applyBorder="1" applyAlignment="1" applyProtection="1">
      <alignment horizontal="center" vertical="center" wrapText="1" readingOrder="2"/>
      <protection hidden="1"/>
    </xf>
    <xf numFmtId="9" fontId="28" fillId="25" borderId="49" xfId="1" applyFont="1" applyFill="1" applyBorder="1" applyAlignment="1" applyProtection="1">
      <alignment horizontal="center" vertical="center" wrapText="1" readingOrder="2"/>
      <protection hidden="1"/>
    </xf>
    <xf numFmtId="0" fontId="2" fillId="28" borderId="65" xfId="0" applyFont="1" applyFill="1" applyBorder="1" applyAlignment="1">
      <alignment vertical="center"/>
    </xf>
    <xf numFmtId="0" fontId="2" fillId="28" borderId="0" xfId="0" applyFont="1" applyFill="1" applyBorder="1" applyAlignment="1">
      <alignment vertical="center"/>
    </xf>
    <xf numFmtId="0" fontId="2" fillId="28" borderId="49" xfId="0" applyFont="1" applyFill="1" applyBorder="1" applyAlignment="1">
      <alignment vertical="center"/>
    </xf>
    <xf numFmtId="0" fontId="2" fillId="28" borderId="15" xfId="0" applyFont="1" applyFill="1" applyBorder="1" applyAlignment="1">
      <alignment vertical="center"/>
    </xf>
    <xf numFmtId="0" fontId="2" fillId="28" borderId="60" xfId="0" applyFont="1" applyFill="1" applyBorder="1" applyAlignment="1">
      <alignment vertical="center"/>
    </xf>
    <xf numFmtId="0" fontId="2" fillId="13" borderId="25" xfId="0" applyFont="1" applyFill="1" applyBorder="1" applyAlignment="1">
      <alignment horizontal="center" vertical="center" wrapText="1"/>
    </xf>
    <xf numFmtId="0" fontId="2" fillId="13" borderId="48"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12" borderId="13" xfId="0" applyFont="1" applyFill="1" applyBorder="1" applyAlignment="1">
      <alignment horizontal="center" vertical="center" wrapText="1"/>
    </xf>
    <xf numFmtId="0" fontId="32" fillId="5" borderId="25" xfId="0" applyFont="1" applyFill="1" applyBorder="1" applyAlignment="1">
      <alignment horizontal="center" vertical="center" wrapText="1"/>
    </xf>
    <xf numFmtId="0" fontId="32" fillId="5" borderId="22" xfId="0" applyFont="1" applyFill="1" applyBorder="1" applyAlignment="1">
      <alignment horizontal="center" vertical="center" wrapText="1"/>
    </xf>
    <xf numFmtId="0" fontId="2" fillId="12" borderId="6" xfId="0" applyFont="1" applyFill="1" applyBorder="1" applyAlignment="1">
      <alignment horizontal="center" vertical="center" wrapText="1"/>
    </xf>
    <xf numFmtId="0" fontId="33" fillId="5" borderId="25" xfId="0" applyFont="1" applyFill="1" applyBorder="1" applyAlignment="1">
      <alignment horizontal="center" vertical="center" wrapText="1"/>
    </xf>
    <xf numFmtId="0" fontId="33" fillId="5" borderId="22" xfId="0" applyFont="1" applyFill="1" applyBorder="1" applyAlignment="1">
      <alignment horizontal="center" vertical="center"/>
    </xf>
    <xf numFmtId="0" fontId="2" fillId="12" borderId="71" xfId="0" applyFont="1" applyFill="1" applyBorder="1" applyAlignment="1">
      <alignment horizontal="center" vertical="center" wrapText="1"/>
    </xf>
    <xf numFmtId="0" fontId="34" fillId="5" borderId="72" xfId="0" applyFont="1" applyFill="1" applyBorder="1" applyAlignment="1">
      <alignment horizontal="center" vertical="center"/>
    </xf>
    <xf numFmtId="0" fontId="33" fillId="5" borderId="73" xfId="0" applyFont="1" applyFill="1" applyBorder="1" applyAlignment="1">
      <alignment horizontal="center" vertical="center"/>
    </xf>
    <xf numFmtId="0" fontId="34" fillId="5" borderId="73" xfId="0" applyFont="1" applyFill="1" applyBorder="1" applyAlignment="1">
      <alignment horizontal="center" vertical="center"/>
    </xf>
    <xf numFmtId="0" fontId="2" fillId="12" borderId="49" xfId="0" applyFont="1" applyFill="1" applyBorder="1" applyAlignment="1">
      <alignment horizontal="center" vertical="center" wrapText="1"/>
    </xf>
    <xf numFmtId="9" fontId="17" fillId="3" borderId="33" xfId="1" applyFont="1" applyFill="1" applyBorder="1" applyAlignment="1" applyProtection="1">
      <alignment horizontal="center" vertical="center" wrapText="1" readingOrder="2"/>
      <protection hidden="1"/>
    </xf>
    <xf numFmtId="0" fontId="33" fillId="0" borderId="41" xfId="0" applyFont="1" applyBorder="1" applyAlignment="1">
      <alignment horizontal="center" vertical="center"/>
    </xf>
    <xf numFmtId="0" fontId="33" fillId="0" borderId="34" xfId="0" applyFont="1" applyBorder="1" applyAlignment="1">
      <alignment horizontal="center" vertical="center"/>
    </xf>
    <xf numFmtId="9" fontId="17" fillId="3" borderId="11" xfId="1" applyFont="1" applyFill="1" applyBorder="1" applyAlignment="1" applyProtection="1">
      <alignment horizontal="center" vertical="center" wrapText="1" readingOrder="2"/>
      <protection hidden="1"/>
    </xf>
    <xf numFmtId="0" fontId="33" fillId="0" borderId="25" xfId="0" applyFont="1" applyBorder="1" applyAlignment="1">
      <alignment horizontal="center" vertical="center"/>
    </xf>
    <xf numFmtId="0" fontId="33" fillId="0" borderId="22" xfId="0" applyFont="1" applyBorder="1" applyAlignment="1">
      <alignment horizontal="center" vertical="center"/>
    </xf>
    <xf numFmtId="9" fontId="17" fillId="3" borderId="12" xfId="1" applyFont="1" applyFill="1" applyBorder="1" applyAlignment="1" applyProtection="1">
      <alignment horizontal="center" vertical="center" wrapText="1" readingOrder="2"/>
      <protection hidden="1"/>
    </xf>
    <xf numFmtId="0" fontId="33" fillId="0" borderId="26" xfId="0" applyFont="1" applyBorder="1" applyAlignment="1">
      <alignment horizontal="center" vertical="center"/>
    </xf>
    <xf numFmtId="0" fontId="33" fillId="0" borderId="52" xfId="0" applyFont="1" applyBorder="1" applyAlignment="1">
      <alignment horizontal="center" vertical="center"/>
    </xf>
    <xf numFmtId="164" fontId="2" fillId="12" borderId="13" xfId="0" applyNumberFormat="1" applyFont="1" applyFill="1" applyBorder="1" applyAlignment="1">
      <alignment horizontal="center" vertical="center"/>
    </xf>
    <xf numFmtId="9" fontId="17" fillId="3" borderId="18" xfId="1" applyFont="1" applyFill="1" applyBorder="1" applyAlignment="1" applyProtection="1">
      <alignment horizontal="center" vertical="center" wrapText="1" readingOrder="2"/>
      <protection hidden="1"/>
    </xf>
    <xf numFmtId="0" fontId="11" fillId="16" borderId="41" xfId="0" applyFont="1" applyFill="1" applyBorder="1" applyAlignment="1">
      <alignment horizontal="center" vertical="center"/>
    </xf>
    <xf numFmtId="0" fontId="11" fillId="16" borderId="13" xfId="0" applyFont="1" applyFill="1" applyBorder="1" applyAlignment="1">
      <alignment horizontal="center" vertical="center"/>
    </xf>
    <xf numFmtId="0" fontId="0" fillId="0" borderId="15" xfId="0" applyBorder="1"/>
    <xf numFmtId="164" fontId="2" fillId="12" borderId="1" xfId="0" applyNumberFormat="1" applyFont="1" applyFill="1" applyBorder="1" applyAlignment="1">
      <alignment horizontal="center" vertical="center"/>
    </xf>
    <xf numFmtId="0" fontId="0" fillId="0" borderId="54" xfId="0" applyBorder="1"/>
    <xf numFmtId="0" fontId="35" fillId="18" borderId="12" xfId="0" applyFont="1" applyFill="1" applyBorder="1" applyAlignment="1"/>
    <xf numFmtId="2" fontId="35" fillId="18" borderId="12" xfId="0" applyNumberFormat="1" applyFont="1" applyFill="1" applyBorder="1" applyAlignment="1"/>
    <xf numFmtId="2" fontId="35" fillId="4" borderId="52" xfId="0" applyNumberFormat="1" applyFont="1" applyFill="1" applyBorder="1" applyAlignment="1"/>
    <xf numFmtId="2" fontId="11" fillId="4" borderId="52" xfId="0" applyNumberFormat="1" applyFont="1" applyFill="1" applyBorder="1" applyAlignment="1"/>
    <xf numFmtId="0" fontId="35" fillId="4" borderId="12" xfId="0" applyFont="1" applyFill="1" applyBorder="1" applyAlignment="1"/>
    <xf numFmtId="0" fontId="36" fillId="2" borderId="44" xfId="0" applyFont="1" applyFill="1" applyBorder="1" applyAlignment="1">
      <alignment horizontal="center" vertical="center"/>
    </xf>
    <xf numFmtId="0" fontId="11" fillId="27" borderId="53" xfId="3" applyFont="1" applyFill="1" applyBorder="1" applyAlignment="1">
      <alignment horizontal="center" vertical="center"/>
    </xf>
    <xf numFmtId="0" fontId="7" fillId="20" borderId="53" xfId="3" applyFont="1" applyFill="1" applyBorder="1" applyAlignment="1">
      <alignment horizontal="center" vertical="center" wrapText="1"/>
    </xf>
    <xf numFmtId="0" fontId="37" fillId="27" borderId="5" xfId="3" applyFont="1" applyFill="1" applyBorder="1" applyAlignment="1">
      <alignment horizontal="center" vertical="center"/>
    </xf>
    <xf numFmtId="166" fontId="7" fillId="22" borderId="5" xfId="1" applyNumberFormat="1" applyFont="1" applyFill="1" applyBorder="1" applyAlignment="1">
      <alignment horizontal="center" vertical="center"/>
    </xf>
    <xf numFmtId="0" fontId="38" fillId="7" borderId="13" xfId="0" applyFont="1" applyFill="1" applyBorder="1" applyAlignment="1" applyProtection="1">
      <alignment horizontal="center" vertical="center" wrapText="1"/>
      <protection locked="0"/>
    </xf>
    <xf numFmtId="0" fontId="11" fillId="20" borderId="49" xfId="0" applyFont="1" applyFill="1" applyBorder="1" applyAlignment="1" applyProtection="1">
      <alignment horizontal="center"/>
      <protection hidden="1"/>
    </xf>
    <xf numFmtId="0" fontId="25" fillId="23" borderId="0" xfId="0" applyNumberFormat="1" applyFont="1" applyFill="1" applyBorder="1" applyAlignment="1" applyProtection="1">
      <alignment horizontal="center" vertical="center" wrapText="1" readingOrder="2"/>
      <protection hidden="1"/>
    </xf>
    <xf numFmtId="0" fontId="3" fillId="10" borderId="60" xfId="0" applyFont="1" applyFill="1" applyBorder="1" applyAlignment="1" applyProtection="1">
      <alignment horizontal="center" vertical="center" wrapText="1" readingOrder="2"/>
      <protection hidden="1"/>
    </xf>
    <xf numFmtId="0" fontId="6" fillId="11" borderId="49" xfId="0" applyFont="1" applyFill="1" applyBorder="1" applyAlignment="1" applyProtection="1">
      <alignment horizontal="right" vertical="center" wrapText="1" readingOrder="2"/>
      <protection hidden="1"/>
    </xf>
    <xf numFmtId="0" fontId="7" fillId="6" borderId="49" xfId="0" applyFont="1" applyFill="1" applyBorder="1" applyAlignment="1" applyProtection="1">
      <alignment horizontal="center" vertical="center" wrapText="1"/>
      <protection locked="0"/>
    </xf>
    <xf numFmtId="0" fontId="7" fillId="6" borderId="71" xfId="0" applyFont="1" applyFill="1" applyBorder="1" applyAlignment="1" applyProtection="1">
      <alignment horizontal="center" vertical="center" wrapText="1"/>
      <protection locked="0"/>
    </xf>
    <xf numFmtId="164" fontId="6" fillId="11" borderId="64" xfId="1" applyNumberFormat="1" applyFont="1" applyFill="1" applyBorder="1" applyAlignment="1" applyProtection="1">
      <alignment horizontal="right" vertical="center" wrapText="1" readingOrder="2"/>
      <protection hidden="1"/>
    </xf>
    <xf numFmtId="0" fontId="2" fillId="11" borderId="0" xfId="0" applyFont="1" applyFill="1" applyBorder="1" applyAlignment="1">
      <alignment horizontal="center" vertical="center" wrapText="1"/>
    </xf>
    <xf numFmtId="9" fontId="28" fillId="25" borderId="70" xfId="1" applyFont="1" applyFill="1" applyBorder="1" applyAlignment="1" applyProtection="1">
      <alignment horizontal="center" vertical="center" wrapText="1" readingOrder="2"/>
      <protection hidden="1"/>
    </xf>
    <xf numFmtId="164" fontId="28" fillId="23" borderId="70" xfId="0" applyNumberFormat="1" applyFont="1" applyFill="1" applyBorder="1" applyAlignment="1" applyProtection="1">
      <alignment horizontal="center" vertical="center" wrapText="1" readingOrder="2"/>
      <protection hidden="1"/>
    </xf>
    <xf numFmtId="0" fontId="2" fillId="11" borderId="49" xfId="0" applyFont="1" applyFill="1" applyBorder="1" applyAlignment="1">
      <alignment horizontal="center" vertical="center" wrapText="1"/>
    </xf>
    <xf numFmtId="164" fontId="6" fillId="11" borderId="49" xfId="1" applyNumberFormat="1" applyFont="1" applyFill="1" applyBorder="1" applyAlignment="1" applyProtection="1">
      <alignment horizontal="right" vertical="center" wrapText="1" readingOrder="2"/>
      <protection hidden="1"/>
    </xf>
    <xf numFmtId="0" fontId="2" fillId="11" borderId="42" xfId="0" applyFont="1" applyFill="1" applyBorder="1" applyAlignment="1">
      <alignment horizontal="center" vertical="center"/>
    </xf>
    <xf numFmtId="9" fontId="28" fillId="25" borderId="17" xfId="1" applyFont="1" applyFill="1" applyBorder="1" applyAlignment="1" applyProtection="1">
      <alignment horizontal="center" vertical="center" wrapText="1" readingOrder="2"/>
      <protection hidden="1"/>
    </xf>
    <xf numFmtId="9" fontId="28" fillId="25" borderId="48" xfId="1" applyFont="1" applyFill="1" applyBorder="1" applyAlignment="1" applyProtection="1">
      <alignment horizontal="center" vertical="center" wrapText="1" readingOrder="2"/>
      <protection hidden="1"/>
    </xf>
    <xf numFmtId="9" fontId="28" fillId="25" borderId="76" xfId="1" applyFont="1" applyFill="1" applyBorder="1" applyAlignment="1" applyProtection="1">
      <alignment horizontal="center" vertical="center" wrapText="1" readingOrder="2"/>
      <protection hidden="1"/>
    </xf>
    <xf numFmtId="164" fontId="29" fillId="11" borderId="47" xfId="1" applyNumberFormat="1" applyFont="1" applyFill="1" applyBorder="1" applyAlignment="1" applyProtection="1">
      <alignment horizontal="right" vertical="center" wrapText="1" readingOrder="2"/>
      <protection hidden="1"/>
    </xf>
    <xf numFmtId="0" fontId="2" fillId="11" borderId="19" xfId="0" applyFont="1" applyFill="1" applyBorder="1" applyAlignment="1">
      <alignment horizontal="center" vertical="center"/>
    </xf>
    <xf numFmtId="0" fontId="2" fillId="11" borderId="60" xfId="0" applyFont="1" applyFill="1" applyBorder="1" applyAlignment="1">
      <alignment horizontal="center" vertical="center" wrapText="1"/>
    </xf>
    <xf numFmtId="164" fontId="6" fillId="11" borderId="24" xfId="1" applyNumberFormat="1" applyFont="1" applyFill="1" applyBorder="1" applyAlignment="1" applyProtection="1">
      <alignment horizontal="right" vertical="center" wrapText="1" readingOrder="2"/>
      <protection hidden="1"/>
    </xf>
    <xf numFmtId="0" fontId="7" fillId="20" borderId="46" xfId="0" applyFont="1" applyFill="1" applyBorder="1" applyAlignment="1" applyProtection="1">
      <alignment horizontal="center" vertical="center" readingOrder="2"/>
    </xf>
    <xf numFmtId="0" fontId="7" fillId="20" borderId="40" xfId="0" applyFont="1" applyFill="1" applyBorder="1" applyAlignment="1" applyProtection="1">
      <alignment horizontal="center" vertical="center" readingOrder="2"/>
    </xf>
    <xf numFmtId="0" fontId="7" fillId="20" borderId="48" xfId="0" applyFont="1" applyFill="1" applyBorder="1" applyAlignment="1" applyProtection="1">
      <alignment horizontal="center" vertical="center" wrapText="1"/>
    </xf>
    <xf numFmtId="0" fontId="7" fillId="20" borderId="49" xfId="0" applyFont="1" applyFill="1" applyBorder="1" applyAlignment="1" applyProtection="1">
      <alignment horizontal="center" vertical="center" wrapText="1"/>
    </xf>
    <xf numFmtId="167" fontId="0" fillId="7" borderId="76" xfId="0" applyNumberFormat="1" applyFill="1" applyBorder="1" applyAlignment="1" applyProtection="1">
      <alignment horizontal="center" vertical="center"/>
    </xf>
    <xf numFmtId="0" fontId="11" fillId="15" borderId="4" xfId="0" applyFont="1" applyFill="1" applyBorder="1" applyAlignment="1" applyProtection="1">
      <alignment vertical="center"/>
    </xf>
    <xf numFmtId="2" fontId="11" fillId="15" borderId="51" xfId="0" applyNumberFormat="1" applyFont="1" applyFill="1" applyBorder="1" applyAlignment="1" applyProtection="1">
      <alignment horizontal="center" vertical="center"/>
    </xf>
    <xf numFmtId="0" fontId="11" fillId="7" borderId="5" xfId="0" applyFont="1" applyFill="1" applyBorder="1" applyAlignment="1" applyProtection="1">
      <alignment vertical="center" wrapText="1"/>
    </xf>
    <xf numFmtId="0" fontId="11" fillId="7" borderId="71" xfId="0" applyFont="1" applyFill="1" applyBorder="1" applyAlignment="1" applyProtection="1">
      <alignment vertical="center" wrapText="1"/>
    </xf>
    <xf numFmtId="0" fontId="0" fillId="0" borderId="65" xfId="0" applyBorder="1"/>
    <xf numFmtId="0" fontId="0" fillId="0" borderId="0" xfId="0" applyBorder="1"/>
    <xf numFmtId="0" fontId="0" fillId="0" borderId="66" xfId="0" applyBorder="1"/>
    <xf numFmtId="0" fontId="7" fillId="20" borderId="50" xfId="0" applyFont="1" applyFill="1" applyBorder="1" applyAlignment="1" applyProtection="1">
      <alignment horizontal="center" vertical="center" readingOrder="2"/>
      <protection hidden="1"/>
    </xf>
    <xf numFmtId="0" fontId="11" fillId="20" borderId="25" xfId="0" applyFont="1" applyFill="1" applyBorder="1" applyAlignment="1" applyProtection="1">
      <alignment horizontal="center"/>
      <protection hidden="1"/>
    </xf>
    <xf numFmtId="0" fontId="7" fillId="20" borderId="50" xfId="0" applyFont="1" applyFill="1" applyBorder="1" applyAlignment="1" applyProtection="1">
      <alignment horizontal="center" vertical="center" wrapText="1" readingOrder="2"/>
      <protection hidden="1"/>
    </xf>
    <xf numFmtId="0" fontId="11" fillId="27" borderId="37" xfId="3" applyFont="1" applyFill="1" applyBorder="1" applyAlignment="1">
      <alignment horizontal="center" vertical="center"/>
    </xf>
    <xf numFmtId="0" fontId="7" fillId="20" borderId="37" xfId="3" applyFont="1" applyFill="1" applyBorder="1" applyAlignment="1">
      <alignment horizontal="center" vertical="center" wrapText="1"/>
    </xf>
    <xf numFmtId="0" fontId="39" fillId="20" borderId="53" xfId="3" applyFont="1" applyFill="1" applyBorder="1" applyAlignment="1">
      <alignment horizontal="center" vertical="center" wrapText="1"/>
    </xf>
    <xf numFmtId="0" fontId="39" fillId="20" borderId="37" xfId="3" applyFont="1" applyFill="1" applyBorder="1" applyAlignment="1">
      <alignment horizontal="center" vertical="center" wrapText="1"/>
    </xf>
    <xf numFmtId="166" fontId="39" fillId="22" borderId="5" xfId="1" applyNumberFormat="1" applyFont="1" applyFill="1" applyBorder="1" applyAlignment="1">
      <alignment horizontal="center" vertical="center" wrapText="1"/>
    </xf>
    <xf numFmtId="0" fontId="41" fillId="29" borderId="48" xfId="3" applyFont="1" applyFill="1" applyBorder="1" applyAlignment="1">
      <alignment horizontal="center"/>
    </xf>
    <xf numFmtId="0" fontId="5" fillId="20" borderId="16" xfId="3" applyFont="1" applyFill="1" applyBorder="1" applyAlignment="1">
      <alignment horizontal="center" vertical="center"/>
    </xf>
    <xf numFmtId="0" fontId="5" fillId="20" borderId="29" xfId="3" applyFont="1" applyFill="1" applyBorder="1" applyAlignment="1">
      <alignment horizontal="center" vertical="center"/>
    </xf>
    <xf numFmtId="0" fontId="41" fillId="29" borderId="25" xfId="3" applyFont="1" applyFill="1" applyBorder="1" applyAlignment="1">
      <alignment horizontal="center"/>
    </xf>
    <xf numFmtId="0" fontId="7" fillId="4" borderId="75" xfId="3" applyFont="1" applyFill="1" applyBorder="1" applyAlignment="1">
      <alignment vertical="center" wrapText="1"/>
    </xf>
    <xf numFmtId="0" fontId="7" fillId="4" borderId="67" xfId="3" applyFont="1" applyFill="1" applyBorder="1" applyAlignment="1">
      <alignment vertical="center" wrapText="1"/>
    </xf>
    <xf numFmtId="0" fontId="7" fillId="4" borderId="73" xfId="3" applyFont="1" applyFill="1" applyBorder="1" applyAlignment="1">
      <alignment vertical="center" wrapText="1"/>
    </xf>
    <xf numFmtId="0" fontId="7" fillId="22" borderId="3" xfId="0" applyFont="1" applyFill="1" applyBorder="1" applyAlignment="1" applyProtection="1">
      <alignment horizontal="center" vertical="center" readingOrder="2"/>
      <protection hidden="1"/>
    </xf>
    <xf numFmtId="0" fontId="7" fillId="22" borderId="2" xfId="0" applyFont="1" applyFill="1" applyBorder="1" applyAlignment="1" applyProtection="1">
      <alignment horizontal="center" vertical="center" readingOrder="2"/>
      <protection hidden="1"/>
    </xf>
    <xf numFmtId="0" fontId="8" fillId="22" borderId="32" xfId="0" applyFont="1" applyFill="1" applyBorder="1" applyAlignment="1" applyProtection="1">
      <alignment horizontal="center" vertical="center" wrapText="1"/>
      <protection hidden="1"/>
    </xf>
    <xf numFmtId="0" fontId="5" fillId="22" borderId="14" xfId="0" applyFont="1" applyFill="1" applyBorder="1" applyAlignment="1" applyProtection="1">
      <alignment horizontal="center" vertical="center" wrapText="1"/>
      <protection hidden="1"/>
    </xf>
    <xf numFmtId="0" fontId="2" fillId="11" borderId="49" xfId="0" applyFont="1" applyFill="1" applyBorder="1" applyAlignment="1">
      <alignment horizontal="center" vertical="center" wrapText="1"/>
    </xf>
    <xf numFmtId="0" fontId="28" fillId="2" borderId="10" xfId="0" applyFont="1" applyFill="1" applyBorder="1" applyAlignment="1" applyProtection="1">
      <alignment horizontal="center" vertical="center" wrapText="1" readingOrder="2"/>
      <protection hidden="1"/>
    </xf>
    <xf numFmtId="0" fontId="28" fillId="2" borderId="28" xfId="0" applyFont="1" applyFill="1" applyBorder="1" applyAlignment="1" applyProtection="1">
      <alignment horizontal="center" vertical="center" wrapText="1" readingOrder="2"/>
      <protection hidden="1"/>
    </xf>
    <xf numFmtId="0" fontId="28" fillId="2" borderId="9" xfId="0" applyFont="1" applyFill="1" applyBorder="1" applyAlignment="1" applyProtection="1">
      <alignment horizontal="center" vertical="center" wrapText="1" readingOrder="2"/>
      <protection hidden="1"/>
    </xf>
    <xf numFmtId="0" fontId="2" fillId="24" borderId="18" xfId="0" applyFont="1" applyFill="1" applyBorder="1" applyAlignment="1" applyProtection="1">
      <alignment horizontal="center" vertical="center" readingOrder="2"/>
      <protection hidden="1"/>
    </xf>
    <xf numFmtId="0" fontId="2" fillId="24" borderId="29" xfId="0" applyFont="1" applyFill="1" applyBorder="1" applyAlignment="1" applyProtection="1">
      <alignment horizontal="center" vertical="center" readingOrder="2"/>
      <protection hidden="1"/>
    </xf>
    <xf numFmtId="0" fontId="2" fillId="24" borderId="17" xfId="0" applyFont="1" applyFill="1" applyBorder="1" applyAlignment="1" applyProtection="1">
      <alignment horizontal="center" vertical="center" readingOrder="2"/>
      <protection hidden="1"/>
    </xf>
    <xf numFmtId="0" fontId="2" fillId="24" borderId="15" xfId="0" applyFont="1" applyFill="1" applyBorder="1" applyAlignment="1" applyProtection="1">
      <alignment horizontal="center" vertical="center" readingOrder="2"/>
      <protection hidden="1"/>
    </xf>
    <xf numFmtId="0" fontId="2" fillId="24" borderId="60" xfId="0" applyFont="1" applyFill="1" applyBorder="1" applyAlignment="1" applyProtection="1">
      <alignment horizontal="center" vertical="center" readingOrder="2"/>
      <protection hidden="1"/>
    </xf>
    <xf numFmtId="0" fontId="2" fillId="24" borderId="61" xfId="0" applyFont="1" applyFill="1" applyBorder="1" applyAlignment="1" applyProtection="1">
      <alignment horizontal="center" vertical="center" readingOrder="2"/>
      <protection hidden="1"/>
    </xf>
    <xf numFmtId="0" fontId="2" fillId="25" borderId="3" xfId="0" applyFont="1" applyFill="1" applyBorder="1" applyAlignment="1" applyProtection="1">
      <alignment horizontal="center" vertical="center" wrapText="1"/>
      <protection hidden="1"/>
    </xf>
    <xf numFmtId="0" fontId="2" fillId="25" borderId="2" xfId="0" applyFont="1" applyFill="1" applyBorder="1" applyAlignment="1" applyProtection="1">
      <alignment horizontal="center" vertical="center" wrapText="1"/>
      <protection hidden="1"/>
    </xf>
    <xf numFmtId="0" fontId="30" fillId="24" borderId="18" xfId="0" applyFont="1" applyFill="1" applyBorder="1" applyAlignment="1" applyProtection="1">
      <alignment horizontal="center" vertical="center" wrapText="1" readingOrder="2"/>
      <protection hidden="1"/>
    </xf>
    <xf numFmtId="0" fontId="30" fillId="24" borderId="29" xfId="0" applyFont="1" applyFill="1" applyBorder="1" applyAlignment="1" applyProtection="1">
      <alignment horizontal="center" vertical="center" wrapText="1" readingOrder="2"/>
      <protection hidden="1"/>
    </xf>
    <xf numFmtId="0" fontId="30" fillId="24" borderId="17" xfId="0" applyFont="1" applyFill="1" applyBorder="1" applyAlignment="1" applyProtection="1">
      <alignment horizontal="center" vertical="center" wrapText="1" readingOrder="2"/>
      <protection hidden="1"/>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28" fillId="13" borderId="3" xfId="0" applyFont="1" applyFill="1" applyBorder="1" applyAlignment="1" applyProtection="1">
      <alignment horizontal="center" vertical="center" wrapText="1" readingOrder="2"/>
      <protection hidden="1"/>
    </xf>
    <xf numFmtId="0" fontId="28" fillId="13" borderId="2" xfId="0" applyFont="1" applyFill="1" applyBorder="1" applyAlignment="1" applyProtection="1">
      <alignment horizontal="center" vertical="center" wrapText="1" readingOrder="2"/>
      <protection hidden="1"/>
    </xf>
    <xf numFmtId="0" fontId="2" fillId="11" borderId="18" xfId="0" applyFont="1" applyFill="1" applyBorder="1" applyAlignment="1">
      <alignment horizontal="center" vertical="center"/>
    </xf>
    <xf numFmtId="0" fontId="2" fillId="11" borderId="74"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62" xfId="0" applyFont="1" applyFill="1" applyBorder="1" applyAlignment="1">
      <alignment horizontal="center" vertical="center"/>
    </xf>
    <xf numFmtId="0" fontId="2" fillId="25" borderId="1" xfId="0" applyFont="1" applyFill="1" applyBorder="1" applyAlignment="1" applyProtection="1">
      <alignment horizontal="center" vertical="center" wrapText="1"/>
      <protection hidden="1"/>
    </xf>
    <xf numFmtId="0" fontId="2" fillId="25" borderId="3" xfId="0" applyFont="1" applyFill="1" applyBorder="1" applyAlignment="1">
      <alignment horizontal="center" vertical="center"/>
    </xf>
    <xf numFmtId="0" fontId="2" fillId="25" borderId="2" xfId="0" applyFont="1" applyFill="1" applyBorder="1" applyAlignment="1">
      <alignment horizontal="center" vertical="center"/>
    </xf>
    <xf numFmtId="0" fontId="2" fillId="25" borderId="1" xfId="0" applyFont="1" applyFill="1" applyBorder="1" applyAlignment="1">
      <alignment horizontal="center" vertical="center"/>
    </xf>
    <xf numFmtId="0" fontId="30" fillId="4" borderId="10" xfId="0" applyFont="1" applyFill="1" applyBorder="1" applyAlignment="1">
      <alignment horizontal="center" vertical="center"/>
    </xf>
    <xf numFmtId="0" fontId="30" fillId="4" borderId="28" xfId="0" applyFont="1" applyFill="1" applyBorder="1" applyAlignment="1">
      <alignment horizontal="center" vertical="center"/>
    </xf>
    <xf numFmtId="0" fontId="30" fillId="4" borderId="9" xfId="0" applyFont="1" applyFill="1" applyBorder="1" applyAlignment="1">
      <alignment horizontal="center" vertical="center"/>
    </xf>
    <xf numFmtId="164" fontId="30" fillId="25" borderId="15" xfId="0" applyNumberFormat="1" applyFont="1" applyFill="1" applyBorder="1" applyAlignment="1">
      <alignment horizontal="center" vertical="center"/>
    </xf>
    <xf numFmtId="164" fontId="30" fillId="25" borderId="60" xfId="0" applyNumberFormat="1" applyFont="1" applyFill="1" applyBorder="1" applyAlignment="1">
      <alignment horizontal="center" vertical="center"/>
    </xf>
    <xf numFmtId="164" fontId="30" fillId="25" borderId="61" xfId="0" applyNumberFormat="1" applyFont="1" applyFill="1" applyBorder="1" applyAlignment="1">
      <alignment horizontal="center" vertical="center"/>
    </xf>
    <xf numFmtId="0" fontId="11" fillId="14" borderId="10" xfId="0" applyFont="1" applyFill="1" applyBorder="1" applyAlignment="1">
      <alignment horizontal="center" vertical="center"/>
    </xf>
    <xf numFmtId="0" fontId="11" fillId="14" borderId="28" xfId="0" applyFont="1" applyFill="1" applyBorder="1" applyAlignment="1">
      <alignment horizontal="center" vertical="center"/>
    </xf>
    <xf numFmtId="0" fontId="11" fillId="14" borderId="9" xfId="0" applyFont="1" applyFill="1" applyBorder="1" applyAlignment="1">
      <alignment horizontal="center" vertical="center"/>
    </xf>
    <xf numFmtId="0" fontId="28" fillId="13" borderId="1" xfId="0" applyFont="1" applyFill="1" applyBorder="1" applyAlignment="1" applyProtection="1">
      <alignment horizontal="center" vertical="center" wrapText="1" readingOrder="2"/>
      <protection hidden="1"/>
    </xf>
    <xf numFmtId="0" fontId="30" fillId="25" borderId="65" xfId="0" applyFont="1" applyFill="1" applyBorder="1" applyAlignment="1">
      <alignment horizontal="center" vertical="center"/>
    </xf>
    <xf numFmtId="0" fontId="30" fillId="25" borderId="0" xfId="0" applyFont="1" applyFill="1" applyBorder="1" applyAlignment="1">
      <alignment horizontal="center" vertical="center"/>
    </xf>
    <xf numFmtId="0" fontId="30" fillId="25" borderId="66" xfId="0" applyFont="1" applyFill="1" applyBorder="1" applyAlignment="1">
      <alignment horizontal="center" vertical="center"/>
    </xf>
    <xf numFmtId="2" fontId="30" fillId="25" borderId="15" xfId="0" applyNumberFormat="1" applyFont="1" applyFill="1" applyBorder="1" applyAlignment="1">
      <alignment horizontal="center" vertical="center"/>
    </xf>
    <xf numFmtId="2" fontId="30" fillId="25" borderId="60" xfId="0" applyNumberFormat="1" applyFont="1" applyFill="1" applyBorder="1" applyAlignment="1">
      <alignment horizontal="center" vertical="center"/>
    </xf>
    <xf numFmtId="2" fontId="30" fillId="25" borderId="61" xfId="0" applyNumberFormat="1" applyFont="1" applyFill="1" applyBorder="1" applyAlignment="1">
      <alignment horizontal="center" vertical="center"/>
    </xf>
    <xf numFmtId="0" fontId="30" fillId="24" borderId="10" xfId="0" applyFont="1" applyFill="1" applyBorder="1" applyAlignment="1" applyProtection="1">
      <alignment horizontal="center" vertical="center" wrapText="1" readingOrder="2"/>
      <protection hidden="1"/>
    </xf>
    <xf numFmtId="0" fontId="30" fillId="24" borderId="28" xfId="0" applyFont="1" applyFill="1" applyBorder="1" applyAlignment="1" applyProtection="1">
      <alignment horizontal="center" vertical="center" wrapText="1" readingOrder="2"/>
      <protection hidden="1"/>
    </xf>
    <xf numFmtId="0" fontId="30" fillId="24" borderId="9" xfId="0" applyFont="1" applyFill="1" applyBorder="1" applyAlignment="1" applyProtection="1">
      <alignment horizontal="center" vertical="center" wrapText="1" readingOrder="2"/>
      <protection hidden="1"/>
    </xf>
    <xf numFmtId="0" fontId="28" fillId="13" borderId="17" xfId="0" applyFont="1" applyFill="1" applyBorder="1" applyAlignment="1" applyProtection="1">
      <alignment horizontal="center" vertical="center" wrapText="1" readingOrder="2"/>
      <protection hidden="1"/>
    </xf>
    <xf numFmtId="0" fontId="28" fillId="13" borderId="66" xfId="0" applyFont="1" applyFill="1" applyBorder="1" applyAlignment="1" applyProtection="1">
      <alignment horizontal="center" vertical="center" wrapText="1" readingOrder="2"/>
      <protection hidden="1"/>
    </xf>
    <xf numFmtId="0" fontId="2" fillId="11" borderId="50" xfId="0" applyFont="1" applyFill="1" applyBorder="1" applyAlignment="1">
      <alignment horizontal="center" vertical="center" wrapText="1"/>
    </xf>
    <xf numFmtId="0" fontId="2" fillId="13" borderId="18" xfId="0" applyFont="1" applyFill="1" applyBorder="1" applyAlignment="1">
      <alignment horizontal="center" vertical="center" wrapText="1"/>
    </xf>
    <xf numFmtId="0" fontId="2" fillId="13" borderId="65" xfId="0" applyFont="1" applyFill="1" applyBorder="1" applyAlignment="1">
      <alignment horizontal="center" vertical="center" wrapText="1"/>
    </xf>
    <xf numFmtId="0" fontId="2" fillId="13" borderId="18" xfId="0" applyFont="1" applyFill="1" applyBorder="1" applyAlignment="1" applyProtection="1">
      <alignment horizontal="center" vertical="center" wrapText="1"/>
      <protection hidden="1"/>
    </xf>
    <xf numFmtId="0" fontId="2" fillId="13" borderId="65" xfId="0" applyFont="1" applyFill="1" applyBorder="1" applyAlignment="1" applyProtection="1">
      <alignment horizontal="center" vertical="center" wrapText="1"/>
      <protection hidden="1"/>
    </xf>
    <xf numFmtId="0" fontId="2" fillId="12" borderId="18"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28" borderId="18" xfId="0" applyFont="1" applyFill="1" applyBorder="1" applyAlignment="1" applyProtection="1">
      <alignment horizontal="center" vertical="center" wrapText="1" readingOrder="2"/>
      <protection hidden="1"/>
    </xf>
    <xf numFmtId="0" fontId="2" fillId="28" borderId="17" xfId="0" applyFont="1" applyFill="1" applyBorder="1" applyAlignment="1" applyProtection="1">
      <alignment horizontal="center" vertical="center" wrapText="1" readingOrder="2"/>
      <protection hidden="1"/>
    </xf>
    <xf numFmtId="0" fontId="2" fillId="28" borderId="49" xfId="0" applyFont="1" applyFill="1" applyBorder="1" applyAlignment="1" applyProtection="1">
      <alignment horizontal="center" vertical="center" wrapText="1" readingOrder="2"/>
      <protection hidden="1"/>
    </xf>
    <xf numFmtId="0" fontId="2" fillId="28" borderId="50" xfId="0" applyFont="1" applyFill="1" applyBorder="1" applyAlignment="1" applyProtection="1">
      <alignment horizontal="center" vertical="center" wrapText="1" readingOrder="2"/>
      <protection hidden="1"/>
    </xf>
    <xf numFmtId="0" fontId="30" fillId="28" borderId="18" xfId="0" applyFont="1" applyFill="1" applyBorder="1" applyAlignment="1">
      <alignment horizontal="center" vertical="center"/>
    </xf>
    <xf numFmtId="0" fontId="30" fillId="28" borderId="29" xfId="0" applyFont="1" applyFill="1" applyBorder="1" applyAlignment="1">
      <alignment horizontal="center" vertical="center"/>
    </xf>
    <xf numFmtId="0" fontId="30" fillId="28" borderId="17" xfId="0" applyFont="1" applyFill="1" applyBorder="1" applyAlignment="1">
      <alignment horizontal="center" vertical="center"/>
    </xf>
    <xf numFmtId="0" fontId="37" fillId="27" borderId="32" xfId="3" applyFont="1" applyFill="1" applyBorder="1" applyAlignment="1">
      <alignment horizontal="center" vertical="center"/>
    </xf>
    <xf numFmtId="0" fontId="37" fillId="27" borderId="34" xfId="3" applyFont="1" applyFill="1" applyBorder="1" applyAlignment="1">
      <alignment horizontal="center" vertical="center"/>
    </xf>
    <xf numFmtId="0" fontId="40" fillId="22" borderId="33" xfId="3" applyNumberFormat="1" applyFont="1" applyFill="1" applyBorder="1" applyAlignment="1">
      <alignment horizontal="center" vertical="center"/>
    </xf>
    <xf numFmtId="0" fontId="40" fillId="22" borderId="34" xfId="3" applyNumberFormat="1" applyFont="1" applyFill="1" applyBorder="1" applyAlignment="1">
      <alignment horizontal="center" vertical="center"/>
    </xf>
    <xf numFmtId="2" fontId="41" fillId="26" borderId="53" xfId="3" applyNumberFormat="1" applyFont="1" applyFill="1" applyBorder="1" applyAlignment="1">
      <alignment horizontal="center" vertical="center"/>
    </xf>
    <xf numFmtId="2" fontId="41" fillId="26" borderId="22" xfId="3" applyNumberFormat="1" applyFont="1" applyFill="1" applyBorder="1" applyAlignment="1">
      <alignment horizontal="center" vertical="center"/>
    </xf>
    <xf numFmtId="0" fontId="11" fillId="20" borderId="25" xfId="0" applyFont="1" applyFill="1" applyBorder="1" applyAlignment="1" applyProtection="1">
      <alignment horizontal="center"/>
      <protection hidden="1"/>
    </xf>
    <xf numFmtId="0" fontId="11" fillId="20" borderId="49" xfId="0" applyFont="1" applyFill="1" applyBorder="1" applyAlignment="1" applyProtection="1">
      <alignment horizontal="center"/>
      <protection hidden="1"/>
    </xf>
    <xf numFmtId="0" fontId="11" fillId="14" borderId="26" xfId="0" applyFont="1" applyFill="1" applyBorder="1" applyAlignment="1" applyProtection="1">
      <alignment horizontal="center" vertical="center"/>
      <protection hidden="1"/>
    </xf>
    <xf numFmtId="0" fontId="11" fillId="14" borderId="45" xfId="0" applyFont="1" applyFill="1" applyBorder="1" applyAlignment="1" applyProtection="1">
      <alignment horizontal="center" vertical="center"/>
      <protection hidden="1"/>
    </xf>
    <xf numFmtId="0" fontId="11" fillId="27" borderId="74" xfId="0" applyFont="1" applyFill="1" applyBorder="1" applyAlignment="1">
      <alignment horizontal="center"/>
    </xf>
    <xf numFmtId="0" fontId="11" fillId="27" borderId="36" xfId="0" applyFont="1" applyFill="1" applyBorder="1" applyAlignment="1">
      <alignment horizontal="center"/>
    </xf>
    <xf numFmtId="0" fontId="11" fillId="27" borderId="77" xfId="0" applyFont="1" applyFill="1" applyBorder="1" applyAlignment="1">
      <alignment horizontal="center"/>
    </xf>
    <xf numFmtId="0" fontId="11" fillId="20" borderId="3" xfId="0" applyFont="1" applyFill="1" applyBorder="1" applyAlignment="1" applyProtection="1">
      <alignment horizontal="center" vertical="center"/>
    </xf>
    <xf numFmtId="0" fontId="11" fillId="20" borderId="6" xfId="0" applyFont="1" applyFill="1" applyBorder="1" applyAlignment="1" applyProtection="1">
      <alignment horizontal="center" vertical="center"/>
    </xf>
    <xf numFmtId="0" fontId="11" fillId="27" borderId="18" xfId="0" applyFont="1" applyFill="1" applyBorder="1" applyAlignment="1">
      <alignment horizontal="center"/>
    </xf>
    <xf numFmtId="0" fontId="11" fillId="27" borderId="29" xfId="0" applyFont="1" applyFill="1" applyBorder="1" applyAlignment="1">
      <alignment horizontal="center"/>
    </xf>
    <xf numFmtId="0" fontId="11" fillId="27" borderId="17" xfId="0" applyFont="1" applyFill="1" applyBorder="1" applyAlignment="1">
      <alignment horizontal="center"/>
    </xf>
    <xf numFmtId="0" fontId="20" fillId="0" borderId="7" xfId="0" applyFont="1" applyBorder="1" applyAlignment="1" applyProtection="1">
      <alignment horizontal="center" vertical="center"/>
      <protection hidden="1"/>
    </xf>
    <xf numFmtId="0" fontId="19" fillId="18" borderId="10" xfId="0" applyFont="1" applyFill="1" applyBorder="1" applyAlignment="1" applyProtection="1">
      <alignment horizontal="center" vertical="center" wrapText="1" readingOrder="2"/>
      <protection hidden="1"/>
    </xf>
    <xf numFmtId="0" fontId="19" fillId="18" borderId="28" xfId="0" applyFont="1" applyFill="1" applyBorder="1" applyAlignment="1" applyProtection="1">
      <alignment horizontal="center" vertical="center" wrapText="1" readingOrder="2"/>
      <protection hidden="1"/>
    </xf>
    <xf numFmtId="0" fontId="19" fillId="18" borderId="43" xfId="0" applyFont="1" applyFill="1" applyBorder="1" applyAlignment="1" applyProtection="1">
      <alignment horizontal="center" vertical="center" wrapText="1" readingOrder="2"/>
      <protection hidden="1"/>
    </xf>
    <xf numFmtId="0" fontId="13" fillId="13" borderId="16" xfId="0" applyFont="1" applyFill="1" applyBorder="1" applyAlignment="1" applyProtection="1">
      <alignment horizontal="center" vertical="center" wrapText="1" readingOrder="2"/>
      <protection hidden="1"/>
    </xf>
    <xf numFmtId="0" fontId="13" fillId="13" borderId="21" xfId="0" applyFont="1" applyFill="1" applyBorder="1" applyAlignment="1" applyProtection="1">
      <alignment horizontal="center" vertical="center" wrapText="1" readingOrder="2"/>
      <protection hidden="1"/>
    </xf>
    <xf numFmtId="0" fontId="13" fillId="13" borderId="19" xfId="0" applyFont="1" applyFill="1" applyBorder="1" applyAlignment="1" applyProtection="1">
      <alignment horizontal="center" vertical="center" wrapText="1" readingOrder="2"/>
      <protection hidden="1"/>
    </xf>
    <xf numFmtId="2" fontId="18" fillId="17" borderId="10" xfId="0" applyNumberFormat="1" applyFont="1" applyFill="1" applyBorder="1" applyAlignment="1" applyProtection="1">
      <alignment horizontal="center" vertical="center" wrapText="1" readingOrder="2"/>
      <protection hidden="1"/>
    </xf>
    <xf numFmtId="2" fontId="18" fillId="17" borderId="28" xfId="0" applyNumberFormat="1" applyFont="1" applyFill="1" applyBorder="1" applyAlignment="1" applyProtection="1">
      <alignment horizontal="center" vertical="center" wrapText="1" readingOrder="2"/>
      <protection hidden="1"/>
    </xf>
    <xf numFmtId="2" fontId="18" fillId="17" borderId="9" xfId="0" applyNumberFormat="1" applyFont="1" applyFill="1" applyBorder="1" applyAlignment="1" applyProtection="1">
      <alignment horizontal="center" vertical="center" wrapText="1" readingOrder="2"/>
      <protection hidden="1"/>
    </xf>
    <xf numFmtId="164" fontId="16" fillId="8" borderId="30" xfId="0" applyNumberFormat="1" applyFont="1" applyFill="1" applyBorder="1" applyAlignment="1" applyProtection="1">
      <alignment horizontal="center" vertical="center" wrapText="1" readingOrder="2"/>
      <protection hidden="1"/>
    </xf>
    <xf numFmtId="164" fontId="16" fillId="8" borderId="23" xfId="0" applyNumberFormat="1" applyFont="1" applyFill="1" applyBorder="1" applyAlignment="1" applyProtection="1">
      <alignment horizontal="center" vertical="center" wrapText="1" readingOrder="2"/>
      <protection hidden="1"/>
    </xf>
    <xf numFmtId="164" fontId="16" fillId="8" borderId="24" xfId="0" applyNumberFormat="1" applyFont="1" applyFill="1" applyBorder="1" applyAlignment="1" applyProtection="1">
      <alignment horizontal="center" vertical="center" wrapText="1" readingOrder="2"/>
      <protection hidden="1"/>
    </xf>
    <xf numFmtId="0" fontId="14" fillId="12" borderId="16" xfId="0" applyFont="1" applyFill="1" applyBorder="1" applyAlignment="1" applyProtection="1">
      <alignment horizontal="center" vertical="center" wrapText="1" readingOrder="2"/>
      <protection hidden="1"/>
    </xf>
    <xf numFmtId="0" fontId="14" fillId="12" borderId="21" xfId="0" applyFont="1" applyFill="1" applyBorder="1" applyAlignment="1" applyProtection="1">
      <alignment horizontal="center" vertical="center" wrapText="1" readingOrder="2"/>
      <protection hidden="1"/>
    </xf>
    <xf numFmtId="9" fontId="16" fillId="3" borderId="55" xfId="1" applyFont="1" applyFill="1" applyBorder="1" applyAlignment="1" applyProtection="1">
      <alignment horizontal="center" vertical="center" wrapText="1" readingOrder="2"/>
      <protection hidden="1"/>
    </xf>
    <xf numFmtId="9" fontId="16" fillId="3" borderId="23" xfId="1" applyFont="1" applyFill="1" applyBorder="1" applyAlignment="1" applyProtection="1">
      <alignment horizontal="center" vertical="center" wrapText="1" readingOrder="2"/>
      <protection hidden="1"/>
    </xf>
    <xf numFmtId="164" fontId="16" fillId="8" borderId="47" xfId="0" applyNumberFormat="1" applyFont="1" applyFill="1" applyBorder="1" applyAlignment="1" applyProtection="1">
      <alignment horizontal="center" vertical="center" wrapText="1" readingOrder="2"/>
      <protection hidden="1"/>
    </xf>
    <xf numFmtId="164" fontId="16" fillId="8" borderId="55" xfId="0" applyNumberFormat="1" applyFont="1" applyFill="1" applyBorder="1" applyAlignment="1" applyProtection="1">
      <alignment horizontal="center" vertical="center" wrapText="1" readingOrder="2"/>
      <protection hidden="1"/>
    </xf>
    <xf numFmtId="9" fontId="16" fillId="3" borderId="13" xfId="1" applyFont="1" applyFill="1" applyBorder="1" applyAlignment="1" applyProtection="1">
      <alignment horizontal="center" vertical="center" wrapText="1" readingOrder="2"/>
      <protection hidden="1"/>
    </xf>
    <xf numFmtId="9" fontId="16" fillId="3" borderId="6" xfId="1" applyFont="1" applyFill="1" applyBorder="1" applyAlignment="1" applyProtection="1">
      <alignment horizontal="center" vertical="center" wrapText="1" readingOrder="2"/>
      <protection hidden="1"/>
    </xf>
    <xf numFmtId="9" fontId="16" fillId="3" borderId="1" xfId="1" applyFont="1" applyFill="1" applyBorder="1" applyAlignment="1" applyProtection="1">
      <alignment horizontal="center" vertical="center" wrapText="1" readingOrder="2"/>
      <protection hidden="1"/>
    </xf>
    <xf numFmtId="0" fontId="13" fillId="13" borderId="32" xfId="0" applyFont="1" applyFill="1" applyBorder="1" applyAlignment="1" applyProtection="1">
      <alignment horizontal="center" vertical="center" wrapText="1" readingOrder="2"/>
      <protection hidden="1"/>
    </xf>
    <xf numFmtId="0" fontId="13" fillId="13" borderId="33" xfId="0" applyFont="1" applyFill="1" applyBorder="1" applyAlignment="1" applyProtection="1">
      <alignment horizontal="center" vertical="center" wrapText="1" readingOrder="2"/>
      <protection hidden="1"/>
    </xf>
    <xf numFmtId="0" fontId="13" fillId="13" borderId="34" xfId="0" applyFont="1" applyFill="1" applyBorder="1" applyAlignment="1" applyProtection="1">
      <alignment horizontal="center" vertical="center" wrapText="1" readingOrder="2"/>
      <protection hidden="1"/>
    </xf>
    <xf numFmtId="9" fontId="16" fillId="3" borderId="47" xfId="1" applyFont="1" applyFill="1" applyBorder="1" applyAlignment="1" applyProtection="1">
      <alignment horizontal="center" vertical="center" wrapText="1" readingOrder="2"/>
      <protection hidden="1"/>
    </xf>
    <xf numFmtId="9" fontId="16" fillId="3" borderId="50" xfId="1" applyFont="1" applyFill="1" applyBorder="1" applyAlignment="1" applyProtection="1">
      <alignment horizontal="center" vertical="center" wrapText="1" readingOrder="2"/>
      <protection hidden="1"/>
    </xf>
    <xf numFmtId="9" fontId="16" fillId="3" borderId="39" xfId="1" applyFont="1" applyFill="1" applyBorder="1" applyAlignment="1" applyProtection="1">
      <alignment horizontal="center" vertical="center" wrapText="1" readingOrder="2"/>
      <protection hidden="1"/>
    </xf>
    <xf numFmtId="0" fontId="18" fillId="17" borderId="10" xfId="0" applyFont="1" applyFill="1" applyBorder="1" applyAlignment="1" applyProtection="1">
      <alignment horizontal="center" vertical="center" wrapText="1" readingOrder="2"/>
      <protection hidden="1"/>
    </xf>
    <xf numFmtId="0" fontId="18" fillId="17" borderId="28" xfId="0" applyFont="1" applyFill="1" applyBorder="1" applyAlignment="1" applyProtection="1">
      <alignment horizontal="center" vertical="center" wrapText="1" readingOrder="2"/>
      <protection hidden="1"/>
    </xf>
    <xf numFmtId="0" fontId="18" fillId="17" borderId="43" xfId="0" applyFont="1" applyFill="1" applyBorder="1" applyAlignment="1" applyProtection="1">
      <alignment horizontal="center" vertical="center" wrapText="1" readingOrder="2"/>
      <protection hidden="1"/>
    </xf>
    <xf numFmtId="0" fontId="14" fillId="12" borderId="40" xfId="0" applyFont="1" applyFill="1" applyBorder="1" applyAlignment="1" applyProtection="1">
      <alignment horizontal="center" vertical="center" wrapText="1" readingOrder="2"/>
      <protection hidden="1"/>
    </xf>
    <xf numFmtId="0" fontId="14" fillId="12" borderId="49" xfId="0" applyFont="1" applyFill="1" applyBorder="1" applyAlignment="1" applyProtection="1">
      <alignment horizontal="center" vertical="center" wrapText="1" readingOrder="2"/>
      <protection hidden="1"/>
    </xf>
    <xf numFmtId="0" fontId="14" fillId="12" borderId="45" xfId="0" applyFont="1" applyFill="1" applyBorder="1" applyAlignment="1" applyProtection="1">
      <alignment horizontal="center" vertical="center" wrapText="1" readingOrder="2"/>
      <protection hidden="1"/>
    </xf>
    <xf numFmtId="0" fontId="14" fillId="12" borderId="57" xfId="0" applyFont="1" applyFill="1" applyBorder="1" applyAlignment="1" applyProtection="1">
      <alignment horizontal="center" vertical="center" wrapText="1" readingOrder="2"/>
      <protection hidden="1"/>
    </xf>
    <xf numFmtId="0" fontId="14" fillId="12" borderId="63" xfId="0" applyFont="1" applyFill="1" applyBorder="1" applyAlignment="1" applyProtection="1">
      <alignment horizontal="center" vertical="center" wrapText="1" readingOrder="2"/>
      <protection hidden="1"/>
    </xf>
    <xf numFmtId="0" fontId="14" fillId="12" borderId="59" xfId="0" applyFont="1" applyFill="1" applyBorder="1" applyAlignment="1" applyProtection="1">
      <alignment horizontal="right" vertical="center" wrapText="1" readingOrder="2"/>
      <protection hidden="1"/>
    </xf>
    <xf numFmtId="0" fontId="14" fillId="12" borderId="43" xfId="0" applyFont="1" applyFill="1" applyBorder="1" applyAlignment="1" applyProtection="1">
      <alignment horizontal="right" vertical="center" wrapText="1" readingOrder="2"/>
      <protection hidden="1"/>
    </xf>
    <xf numFmtId="0" fontId="14" fillId="12" borderId="19" xfId="0" applyFont="1" applyFill="1" applyBorder="1" applyAlignment="1" applyProtection="1">
      <alignment horizontal="center" vertical="center" wrapText="1" readingOrder="2"/>
      <protection hidden="1"/>
    </xf>
    <xf numFmtId="0" fontId="13" fillId="13" borderId="11" xfId="0" applyNumberFormat="1" applyFont="1" applyFill="1" applyBorder="1" applyAlignment="1" applyProtection="1">
      <alignment horizontal="center" vertical="center" wrapText="1" readingOrder="2"/>
      <protection hidden="1"/>
    </xf>
    <xf numFmtId="0" fontId="13" fillId="13" borderId="37" xfId="0" applyNumberFormat="1" applyFont="1" applyFill="1" applyBorder="1" applyAlignment="1" applyProtection="1">
      <alignment horizontal="center" vertical="center" wrapText="1" readingOrder="2"/>
      <protection hidden="1"/>
    </xf>
    <xf numFmtId="0" fontId="13" fillId="13" borderId="22" xfId="0" applyNumberFormat="1" applyFont="1" applyFill="1" applyBorder="1" applyAlignment="1" applyProtection="1">
      <alignment horizontal="center" vertical="center" wrapText="1" readingOrder="2"/>
      <protection hidden="1"/>
    </xf>
    <xf numFmtId="0" fontId="14" fillId="13" borderId="30" xfId="0" applyFont="1" applyFill="1" applyBorder="1" applyAlignment="1" applyProtection="1">
      <alignment horizontal="center" vertical="center" wrapText="1" readingOrder="2"/>
      <protection hidden="1"/>
    </xf>
    <xf numFmtId="0" fontId="14" fillId="13" borderId="23" xfId="0" applyFont="1" applyFill="1" applyBorder="1" applyAlignment="1" applyProtection="1">
      <alignment horizontal="center" vertical="center" wrapText="1" readingOrder="2"/>
      <protection hidden="1"/>
    </xf>
    <xf numFmtId="0" fontId="14" fillId="13" borderId="24" xfId="0" applyFont="1" applyFill="1" applyBorder="1" applyAlignment="1" applyProtection="1">
      <alignment horizontal="center" vertical="center" wrapText="1" readingOrder="2"/>
      <protection hidden="1"/>
    </xf>
    <xf numFmtId="0" fontId="13" fillId="13" borderId="31" xfId="0" applyFont="1" applyFill="1" applyBorder="1" applyAlignment="1" applyProtection="1">
      <alignment horizontal="center" vertical="center" wrapText="1" readingOrder="2"/>
      <protection hidden="1"/>
    </xf>
    <xf numFmtId="0" fontId="13" fillId="13" borderId="35" xfId="0" applyFont="1" applyFill="1" applyBorder="1" applyAlignment="1" applyProtection="1">
      <alignment horizontal="center" vertical="center" wrapText="1" readingOrder="2"/>
      <protection hidden="1"/>
    </xf>
    <xf numFmtId="0" fontId="13" fillId="13" borderId="38" xfId="0" applyFont="1" applyFill="1" applyBorder="1" applyAlignment="1" applyProtection="1">
      <alignment horizontal="center" vertical="center" wrapText="1" readingOrder="2"/>
      <protection hidden="1"/>
    </xf>
    <xf numFmtId="9" fontId="14" fillId="13" borderId="31" xfId="1" applyFont="1" applyFill="1" applyBorder="1" applyAlignment="1" applyProtection="1">
      <alignment horizontal="center" vertical="center" wrapText="1" readingOrder="2"/>
      <protection hidden="1"/>
    </xf>
    <xf numFmtId="9" fontId="14" fillId="13" borderId="35" xfId="1" applyFont="1" applyFill="1" applyBorder="1" applyAlignment="1" applyProtection="1">
      <alignment horizontal="center" vertical="center" wrapText="1" readingOrder="2"/>
      <protection hidden="1"/>
    </xf>
    <xf numFmtId="9" fontId="14" fillId="13" borderId="38" xfId="1" applyFont="1" applyFill="1" applyBorder="1" applyAlignment="1" applyProtection="1">
      <alignment horizontal="center" vertical="center" wrapText="1" readingOrder="2"/>
      <protection hidden="1"/>
    </xf>
    <xf numFmtId="0" fontId="13" fillId="13" borderId="18" xfId="0" applyFont="1" applyFill="1" applyBorder="1" applyAlignment="1" applyProtection="1">
      <alignment horizontal="center" vertical="center" wrapText="1" readingOrder="2"/>
      <protection hidden="1"/>
    </xf>
    <xf numFmtId="0" fontId="13" fillId="13" borderId="29" xfId="0" applyFont="1" applyFill="1" applyBorder="1" applyAlignment="1" applyProtection="1">
      <alignment horizontal="center" vertical="center" wrapText="1" readingOrder="2"/>
      <protection hidden="1"/>
    </xf>
    <xf numFmtId="0" fontId="13" fillId="13" borderId="17" xfId="0" applyFont="1" applyFill="1" applyBorder="1" applyAlignment="1" applyProtection="1">
      <alignment horizontal="center" vertical="center" wrapText="1" readingOrder="2"/>
      <protection hidden="1"/>
    </xf>
    <xf numFmtId="0" fontId="15" fillId="12" borderId="25" xfId="0" applyFont="1" applyFill="1" applyBorder="1" applyAlignment="1" applyProtection="1">
      <alignment horizontal="center" vertical="center" wrapText="1" readingOrder="2"/>
      <protection hidden="1"/>
    </xf>
    <xf numFmtId="0" fontId="15" fillId="12" borderId="53" xfId="0" applyFont="1" applyFill="1" applyBorder="1" applyAlignment="1" applyProtection="1">
      <alignment horizontal="center" vertical="center" wrapText="1" readingOrder="2"/>
      <protection hidden="1"/>
    </xf>
    <xf numFmtId="0" fontId="15" fillId="12" borderId="26" xfId="0" applyFont="1" applyFill="1" applyBorder="1" applyAlignment="1" applyProtection="1">
      <alignment horizontal="center" vertical="center" wrapText="1" readingOrder="2"/>
      <protection hidden="1"/>
    </xf>
    <xf numFmtId="0" fontId="15" fillId="12" borderId="54" xfId="0" applyFont="1" applyFill="1" applyBorder="1" applyAlignment="1" applyProtection="1">
      <alignment horizontal="center" vertical="center" wrapText="1" readingOrder="2"/>
      <protection hidden="1"/>
    </xf>
    <xf numFmtId="0" fontId="14" fillId="12" borderId="10" xfId="0" applyFont="1" applyFill="1" applyBorder="1" applyAlignment="1" applyProtection="1">
      <alignment horizontal="center" vertical="center" wrapText="1" readingOrder="2"/>
      <protection hidden="1"/>
    </xf>
    <xf numFmtId="0" fontId="14" fillId="12" borderId="28" xfId="0" applyFont="1" applyFill="1" applyBorder="1" applyAlignment="1" applyProtection="1">
      <alignment horizontal="center" vertical="center" wrapText="1" readingOrder="2"/>
      <protection hidden="1"/>
    </xf>
    <xf numFmtId="0" fontId="14" fillId="12" borderId="29" xfId="0" applyFont="1" applyFill="1" applyBorder="1" applyAlignment="1" applyProtection="1">
      <alignment horizontal="center" vertical="center" wrapText="1" readingOrder="2"/>
      <protection hidden="1"/>
    </xf>
    <xf numFmtId="0" fontId="14" fillId="12" borderId="17" xfId="0" applyFont="1" applyFill="1" applyBorder="1" applyAlignment="1" applyProtection="1">
      <alignment horizontal="center" vertical="center" wrapText="1" readingOrder="2"/>
      <protection hidden="1"/>
    </xf>
    <xf numFmtId="9" fontId="0" fillId="3" borderId="18" xfId="0" applyNumberFormat="1" applyFill="1" applyBorder="1" applyAlignment="1">
      <alignment horizontal="center"/>
    </xf>
    <xf numFmtId="9" fontId="0" fillId="3" borderId="28" xfId="0" applyNumberFormat="1" applyFill="1" applyBorder="1" applyAlignment="1">
      <alignment horizontal="center"/>
    </xf>
    <xf numFmtId="9" fontId="0" fillId="3" borderId="9" xfId="0" applyNumberFormat="1" applyFill="1" applyBorder="1" applyAlignment="1">
      <alignment horizontal="center"/>
    </xf>
    <xf numFmtId="9" fontId="14" fillId="13" borderId="3" xfId="1" applyFont="1" applyFill="1" applyBorder="1" applyAlignment="1" applyProtection="1">
      <alignment horizontal="center" vertical="center" wrapText="1" readingOrder="2"/>
      <protection hidden="1"/>
    </xf>
    <xf numFmtId="9" fontId="14" fillId="13" borderId="2" xfId="1" applyFont="1" applyFill="1" applyBorder="1" applyAlignment="1" applyProtection="1">
      <alignment horizontal="center" vertical="center" wrapText="1" readingOrder="2"/>
      <protection hidden="1"/>
    </xf>
    <xf numFmtId="9" fontId="14" fillId="13" borderId="1" xfId="1" applyFont="1" applyFill="1" applyBorder="1" applyAlignment="1" applyProtection="1">
      <alignment horizontal="center" vertical="center" wrapText="1" readingOrder="2"/>
      <protection hidden="1"/>
    </xf>
    <xf numFmtId="9" fontId="14" fillId="13" borderId="18" xfId="1" applyFont="1" applyFill="1" applyBorder="1" applyAlignment="1" applyProtection="1">
      <alignment horizontal="center" vertical="center" wrapText="1" readingOrder="2"/>
      <protection hidden="1"/>
    </xf>
    <xf numFmtId="9" fontId="14" fillId="13" borderId="17" xfId="1" applyFont="1" applyFill="1" applyBorder="1" applyAlignment="1" applyProtection="1">
      <alignment horizontal="center" vertical="center" wrapText="1" readingOrder="2"/>
      <protection hidden="1"/>
    </xf>
    <xf numFmtId="9" fontId="14" fillId="13" borderId="65" xfId="1" applyFont="1" applyFill="1" applyBorder="1" applyAlignment="1" applyProtection="1">
      <alignment horizontal="center" vertical="center" wrapText="1" readingOrder="2"/>
      <protection hidden="1"/>
    </xf>
    <xf numFmtId="9" fontId="14" fillId="13" borderId="66" xfId="1" applyFont="1" applyFill="1" applyBorder="1" applyAlignment="1" applyProtection="1">
      <alignment horizontal="center" vertical="center" wrapText="1" readingOrder="2"/>
      <protection hidden="1"/>
    </xf>
    <xf numFmtId="9" fontId="14" fillId="13" borderId="15" xfId="1" applyFont="1" applyFill="1" applyBorder="1" applyAlignment="1" applyProtection="1">
      <alignment horizontal="center" vertical="center" wrapText="1" readingOrder="2"/>
      <protection hidden="1"/>
    </xf>
    <xf numFmtId="9" fontId="14" fillId="13" borderId="61" xfId="1" applyFont="1" applyFill="1" applyBorder="1" applyAlignment="1" applyProtection="1">
      <alignment horizontal="center" vertical="center" wrapText="1" readingOrder="2"/>
      <protection hidden="1"/>
    </xf>
    <xf numFmtId="0" fontId="15" fillId="12" borderId="29" xfId="0" applyFont="1" applyFill="1" applyBorder="1" applyAlignment="1" applyProtection="1">
      <alignment horizontal="center" vertical="center" wrapText="1" readingOrder="2"/>
      <protection hidden="1"/>
    </xf>
    <xf numFmtId="0" fontId="15" fillId="12" borderId="0" xfId="0" applyFont="1" applyFill="1" applyBorder="1" applyAlignment="1" applyProtection="1">
      <alignment horizontal="center" vertical="center" wrapText="1" readingOrder="2"/>
      <protection hidden="1"/>
    </xf>
    <xf numFmtId="0" fontId="15" fillId="12" borderId="60" xfId="0" applyFont="1" applyFill="1" applyBorder="1" applyAlignment="1" applyProtection="1">
      <alignment horizontal="center" vertical="center" wrapText="1" readingOrder="2"/>
      <protection hidden="1"/>
    </xf>
    <xf numFmtId="0" fontId="15" fillId="12" borderId="18" xfId="0" applyFont="1" applyFill="1" applyBorder="1" applyAlignment="1" applyProtection="1">
      <alignment horizontal="center" vertical="center" wrapText="1" readingOrder="2"/>
      <protection hidden="1"/>
    </xf>
    <xf numFmtId="0" fontId="15" fillId="12" borderId="65" xfId="0" applyFont="1" applyFill="1" applyBorder="1" applyAlignment="1" applyProtection="1">
      <alignment horizontal="center" vertical="center" wrapText="1" readingOrder="2"/>
      <protection hidden="1"/>
    </xf>
    <xf numFmtId="0" fontId="14" fillId="12" borderId="3" xfId="0" applyFont="1" applyFill="1" applyBorder="1" applyAlignment="1" applyProtection="1">
      <alignment horizontal="center" vertical="center" wrapText="1" readingOrder="2"/>
      <protection hidden="1"/>
    </xf>
    <xf numFmtId="0" fontId="14" fillId="12" borderId="2" xfId="0" applyFont="1" applyFill="1" applyBorder="1" applyAlignment="1" applyProtection="1">
      <alignment horizontal="center" vertical="center" wrapText="1" readingOrder="2"/>
      <protection hidden="1"/>
    </xf>
    <xf numFmtId="0" fontId="14" fillId="12" borderId="1" xfId="0" applyFont="1" applyFill="1" applyBorder="1" applyAlignment="1" applyProtection="1">
      <alignment horizontal="center" vertical="center" wrapText="1" readingOrder="2"/>
      <protection hidden="1"/>
    </xf>
    <xf numFmtId="0" fontId="13" fillId="13" borderId="11" xfId="0" applyFont="1" applyFill="1" applyBorder="1" applyAlignment="1" applyProtection="1">
      <alignment horizontal="center" vertical="center" wrapText="1" readingOrder="2"/>
      <protection hidden="1"/>
    </xf>
    <xf numFmtId="0" fontId="13" fillId="13" borderId="14" xfId="0" applyFont="1" applyFill="1" applyBorder="1" applyAlignment="1" applyProtection="1">
      <alignment horizontal="center" vertical="center" wrapText="1" readingOrder="2"/>
      <protection hidden="1"/>
    </xf>
    <xf numFmtId="0" fontId="13" fillId="13" borderId="0" xfId="0" applyFont="1" applyFill="1" applyBorder="1" applyAlignment="1" applyProtection="1">
      <alignment horizontal="center" vertical="center" wrapText="1" readingOrder="2"/>
      <protection hidden="1"/>
    </xf>
    <xf numFmtId="9" fontId="0" fillId="3" borderId="18" xfId="0" applyNumberFormat="1" applyFill="1" applyBorder="1" applyAlignment="1">
      <alignment horizontal="center" vertical="center"/>
    </xf>
    <xf numFmtId="9" fontId="0" fillId="3" borderId="17" xfId="0" applyNumberFormat="1" applyFill="1" applyBorder="1" applyAlignment="1">
      <alignment horizontal="center" vertical="center"/>
    </xf>
    <xf numFmtId="9" fontId="0" fillId="3" borderId="65" xfId="0" applyNumberFormat="1" applyFill="1" applyBorder="1" applyAlignment="1">
      <alignment horizontal="center" vertical="center"/>
    </xf>
    <xf numFmtId="9" fontId="0" fillId="3" borderId="66" xfId="0" applyNumberFormat="1" applyFill="1" applyBorder="1" applyAlignment="1">
      <alignment horizontal="center" vertical="center"/>
    </xf>
    <xf numFmtId="9" fontId="0" fillId="3" borderId="15" xfId="0" applyNumberFormat="1" applyFill="1" applyBorder="1" applyAlignment="1">
      <alignment horizontal="center" vertical="center"/>
    </xf>
    <xf numFmtId="9" fontId="0" fillId="3" borderId="61" xfId="0" applyNumberFormat="1" applyFill="1" applyBorder="1" applyAlignment="1">
      <alignment horizontal="center" vertical="center"/>
    </xf>
    <xf numFmtId="0" fontId="14" fillId="12" borderId="18" xfId="0" applyFont="1" applyFill="1" applyBorder="1" applyAlignment="1" applyProtection="1">
      <alignment horizontal="center" vertical="center" wrapText="1" readingOrder="2"/>
      <protection hidden="1"/>
    </xf>
    <xf numFmtId="0" fontId="14" fillId="12" borderId="65" xfId="0" applyFont="1" applyFill="1" applyBorder="1" applyAlignment="1" applyProtection="1">
      <alignment horizontal="center" vertical="center" wrapText="1" readingOrder="2"/>
      <protection hidden="1"/>
    </xf>
    <xf numFmtId="0" fontId="15" fillId="12" borderId="41" xfId="0" applyFont="1" applyFill="1" applyBorder="1" applyAlignment="1" applyProtection="1">
      <alignment horizontal="center" vertical="center" wrapText="1" readingOrder="2"/>
      <protection hidden="1"/>
    </xf>
    <xf numFmtId="0" fontId="15" fillId="12" borderId="56" xfId="0" applyFont="1" applyFill="1" applyBorder="1" applyAlignment="1" applyProtection="1">
      <alignment horizontal="center" vertical="center" wrapText="1" readingOrder="2"/>
      <protection hidden="1"/>
    </xf>
    <xf numFmtId="164" fontId="16" fillId="8" borderId="17" xfId="0" applyNumberFormat="1" applyFont="1" applyFill="1" applyBorder="1" applyAlignment="1" applyProtection="1">
      <alignment horizontal="center" vertical="center" wrapText="1" readingOrder="2"/>
      <protection hidden="1"/>
    </xf>
    <xf numFmtId="164" fontId="16" fillId="8" borderId="66" xfId="0" applyNumberFormat="1" applyFont="1" applyFill="1" applyBorder="1" applyAlignment="1" applyProtection="1">
      <alignment horizontal="center" vertical="center" wrapText="1" readingOrder="2"/>
      <protection hidden="1"/>
    </xf>
    <xf numFmtId="164" fontId="16" fillId="8" borderId="61" xfId="0" applyNumberFormat="1" applyFont="1" applyFill="1" applyBorder="1" applyAlignment="1" applyProtection="1">
      <alignment horizontal="center" vertical="center" wrapText="1" readingOrder="2"/>
      <protection hidden="1"/>
    </xf>
    <xf numFmtId="0" fontId="13" fillId="13" borderId="3" xfId="0" applyFont="1" applyFill="1" applyBorder="1" applyAlignment="1" applyProtection="1">
      <alignment horizontal="center" vertical="center" wrapText="1" readingOrder="2"/>
      <protection hidden="1"/>
    </xf>
    <xf numFmtId="0" fontId="13" fillId="13" borderId="2" xfId="0" applyFont="1" applyFill="1" applyBorder="1" applyAlignment="1" applyProtection="1">
      <alignment horizontal="center" vertical="center" wrapText="1" readingOrder="2"/>
      <protection hidden="1"/>
    </xf>
    <xf numFmtId="0" fontId="17" fillId="16" borderId="18" xfId="0" applyFont="1" applyFill="1" applyBorder="1" applyAlignment="1" applyProtection="1">
      <alignment horizontal="center" vertical="center" wrapText="1" readingOrder="2"/>
      <protection locked="0"/>
    </xf>
    <xf numFmtId="0" fontId="17" fillId="16" borderId="65" xfId="0" applyFont="1" applyFill="1" applyBorder="1" applyAlignment="1" applyProtection="1">
      <alignment horizontal="center" vertical="center" wrapText="1" readingOrder="2"/>
      <protection locked="0"/>
    </xf>
    <xf numFmtId="0" fontId="17" fillId="16" borderId="15" xfId="0" applyFont="1" applyFill="1" applyBorder="1" applyAlignment="1" applyProtection="1">
      <alignment horizontal="center" vertical="center" wrapText="1" readingOrder="2"/>
      <protection locked="0"/>
    </xf>
    <xf numFmtId="0" fontId="14" fillId="12" borderId="32" xfId="0" applyFont="1" applyFill="1" applyBorder="1" applyAlignment="1" applyProtection="1">
      <alignment horizontal="center" vertical="center" wrapText="1" readingOrder="2"/>
      <protection hidden="1"/>
    </xf>
    <xf numFmtId="0" fontId="14" fillId="12" borderId="11" xfId="0" applyFont="1" applyFill="1" applyBorder="1" applyAlignment="1" applyProtection="1">
      <alignment horizontal="center" vertical="center" wrapText="1" readingOrder="2"/>
      <protection hidden="1"/>
    </xf>
    <xf numFmtId="0" fontId="15" fillId="12" borderId="16" xfId="0" applyFont="1" applyFill="1" applyBorder="1" applyAlignment="1" applyProtection="1">
      <alignment horizontal="center" vertical="center" wrapText="1" readingOrder="2"/>
      <protection hidden="1"/>
    </xf>
    <xf numFmtId="0" fontId="15" fillId="12" borderId="21" xfId="0" applyFont="1" applyFill="1" applyBorder="1" applyAlignment="1" applyProtection="1">
      <alignment horizontal="center" vertical="center" wrapText="1" readingOrder="2"/>
      <protection hidden="1"/>
    </xf>
    <xf numFmtId="0" fontId="15" fillId="12" borderId="19" xfId="0" applyFont="1" applyFill="1" applyBorder="1" applyAlignment="1" applyProtection="1">
      <alignment horizontal="center" vertical="center" wrapText="1" readingOrder="2"/>
      <protection hidden="1"/>
    </xf>
    <xf numFmtId="9" fontId="15" fillId="3" borderId="18" xfId="1" applyFont="1" applyFill="1" applyBorder="1" applyAlignment="1" applyProtection="1">
      <alignment horizontal="center" vertical="center" wrapText="1" readingOrder="2"/>
      <protection hidden="1"/>
    </xf>
    <xf numFmtId="9" fontId="15" fillId="3" borderId="29" xfId="1" applyFont="1" applyFill="1" applyBorder="1" applyAlignment="1" applyProtection="1">
      <alignment horizontal="center" vertical="center" wrapText="1" readingOrder="2"/>
      <protection hidden="1"/>
    </xf>
    <xf numFmtId="9" fontId="15" fillId="3" borderId="65" xfId="1" applyFont="1" applyFill="1" applyBorder="1" applyAlignment="1" applyProtection="1">
      <alignment horizontal="center" vertical="center" wrapText="1" readingOrder="2"/>
      <protection hidden="1"/>
    </xf>
    <xf numFmtId="9" fontId="15" fillId="3" borderId="0" xfId="1" applyFont="1" applyFill="1" applyBorder="1" applyAlignment="1" applyProtection="1">
      <alignment horizontal="center" vertical="center" wrapText="1" readingOrder="2"/>
      <protection hidden="1"/>
    </xf>
    <xf numFmtId="9" fontId="15" fillId="3" borderId="15" xfId="1" applyFont="1" applyFill="1" applyBorder="1" applyAlignment="1" applyProtection="1">
      <alignment horizontal="center" vertical="center" wrapText="1" readingOrder="2"/>
      <protection hidden="1"/>
    </xf>
    <xf numFmtId="9" fontId="15" fillId="3" borderId="60" xfId="1" applyFont="1" applyFill="1" applyBorder="1" applyAlignment="1" applyProtection="1">
      <alignment horizontal="center" vertical="center" wrapText="1" readingOrder="2"/>
      <protection hidden="1"/>
    </xf>
    <xf numFmtId="9" fontId="16" fillId="3" borderId="3" xfId="1" applyFont="1" applyFill="1" applyBorder="1" applyAlignment="1" applyProtection="1">
      <alignment horizontal="center" vertical="center" wrapText="1" readingOrder="2"/>
      <protection hidden="1"/>
    </xf>
    <xf numFmtId="9" fontId="16" fillId="3" borderId="2" xfId="1" applyFont="1" applyFill="1" applyBorder="1" applyAlignment="1" applyProtection="1">
      <alignment horizontal="center" vertical="center" wrapText="1" readingOrder="2"/>
      <protection hidden="1"/>
    </xf>
    <xf numFmtId="0" fontId="18" fillId="17" borderId="15" xfId="0" applyFont="1" applyFill="1" applyBorder="1" applyAlignment="1" applyProtection="1">
      <alignment horizontal="center" vertical="center" wrapText="1" readingOrder="2"/>
      <protection hidden="1"/>
    </xf>
    <xf numFmtId="0" fontId="18" fillId="17" borderId="60" xfId="0" applyFont="1" applyFill="1" applyBorder="1" applyAlignment="1" applyProtection="1">
      <alignment horizontal="center" vertical="center" wrapText="1" readingOrder="2"/>
      <protection hidden="1"/>
    </xf>
    <xf numFmtId="0" fontId="11" fillId="20" borderId="3" xfId="0" applyFont="1" applyFill="1" applyBorder="1" applyAlignment="1" applyProtection="1">
      <alignment horizontal="center" vertical="center"/>
      <protection hidden="1"/>
    </xf>
    <xf numFmtId="0" fontId="11" fillId="20" borderId="6" xfId="0" applyFont="1" applyFill="1" applyBorder="1" applyAlignment="1" applyProtection="1">
      <alignment horizontal="center" vertical="center"/>
      <protection hidden="1"/>
    </xf>
    <xf numFmtId="0" fontId="11" fillId="20" borderId="10" xfId="0" applyFont="1" applyFill="1" applyBorder="1" applyAlignment="1" applyProtection="1">
      <alignment horizontal="center"/>
      <protection hidden="1"/>
    </xf>
    <xf numFmtId="0" fontId="11" fillId="20" borderId="9" xfId="0" applyFont="1" applyFill="1" applyBorder="1" applyAlignment="1" applyProtection="1">
      <alignment horizontal="center"/>
      <protection hidden="1"/>
    </xf>
    <xf numFmtId="0" fontId="11" fillId="14" borderId="12" xfId="0" applyFont="1" applyFill="1" applyBorder="1" applyAlignment="1" applyProtection="1">
      <alignment horizontal="center" vertical="center"/>
      <protection hidden="1"/>
    </xf>
    <xf numFmtId="0" fontId="11" fillId="14" borderId="52" xfId="0" applyFont="1" applyFill="1" applyBorder="1" applyAlignment="1" applyProtection="1">
      <alignment horizontal="center" vertical="center"/>
      <protection hidden="1"/>
    </xf>
  </cellXfs>
  <cellStyles count="5">
    <cellStyle name="Normal" xfId="0" builtinId="0"/>
    <cellStyle name="Normal 2" xfId="3"/>
    <cellStyle name="Percent" xfId="1" builtinId="5"/>
    <cellStyle name="Percent 2" xfId="4"/>
    <cellStyle name="היפר-קישור" xfId="2" builtinId="8"/>
  </cellStyles>
  <dxfs count="44">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5" tint="0.59996337778862885"/>
        </patternFill>
      </fill>
    </dxf>
    <dxf>
      <fill>
        <patternFill>
          <bgColor theme="6" tint="0.59996337778862885"/>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ont>
        <color rgb="FF9C0006"/>
      </font>
      <fill>
        <patternFill>
          <bgColor rgb="FFFFC7CE"/>
        </patternFill>
      </fill>
    </dxf>
    <dxf>
      <fill>
        <patternFill>
          <bgColor rgb="FFFFFF00"/>
        </patternFill>
      </fill>
    </dxf>
    <dxf>
      <fill>
        <patternFill>
          <bgColor rgb="FFFF0000"/>
        </patternFill>
      </fill>
    </dxf>
    <dxf>
      <fill>
        <patternFill>
          <bgColor rgb="FFFFFF00"/>
        </patternFill>
      </fill>
    </dxf>
    <dxf>
      <fill>
        <patternFill>
          <bgColor rgb="FFFF0000"/>
        </patternFill>
      </fill>
    </dxf>
    <dxf>
      <font>
        <color rgb="FF9C0006"/>
      </font>
      <fill>
        <patternFill>
          <bgColor rgb="FFFFC7CE"/>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FFFF99"/>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relk/Documents/&#1502;&#1513;&#1512;&#1491;%20&#1492;&#1514;&#1512;&#1489;&#1493;&#1514;/&#1504;&#1497;&#1511;&#1497;&#1493;&#1503;%20&#1502;&#1513;&#1512;&#1491;%20&#1499;&#1504;&#1508;&#1497;%20&#1504;&#1513;&#1512;&#1497;&#1501;/&#1502;&#1508;&#1500;%20&#1502;&#1499;&#1512;&#1494;%20&#1504;&#1497;&#1511;&#1497;&#1493;&#1503;%20&#1502;&#1513;&#1512;&#1491;%20&#1514;&#1502;&#15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נאי-סף"/>
      <sheetName val="איכות"/>
      <sheetName val="בחינת מחיר"/>
      <sheetName val="בחירת זוכה"/>
      <sheetName val="מדדי אלטמן"/>
      <sheetName val="שביעות רצון לקוחות"/>
      <sheetName val="איכות -אוכלוסייה כללית"/>
      <sheetName val="איכות- מגזר יהודי"/>
      <sheetName val="איכות -מגזר לא יהודי"/>
      <sheetName val="מחיר וסיכום"/>
    </sheetNames>
    <sheetDataSet>
      <sheetData sheetId="0">
        <row r="2">
          <cell r="D2">
            <v>1</v>
          </cell>
        </row>
        <row r="3">
          <cell r="D3"/>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dimension ref="B1:E62"/>
  <sheetViews>
    <sheetView showGridLines="0" rightToLeft="1" tabSelected="1" view="pageBreakPreview" zoomScaleNormal="100" zoomScaleSheetLayoutView="100" workbookViewId="0">
      <pane xSplit="3" ySplit="4" topLeftCell="D5" activePane="bottomRight" state="frozen"/>
      <selection pane="topRight" activeCell="D1" sqref="D1"/>
      <selection pane="bottomLeft" activeCell="A5" sqref="A5"/>
      <selection pane="bottomRight" activeCell="C62" sqref="C62"/>
    </sheetView>
  </sheetViews>
  <sheetFormatPr defaultColWidth="9" defaultRowHeight="15" x14ac:dyDescent="0.25"/>
  <cols>
    <col min="1" max="1" width="1.125" style="122" customWidth="1"/>
    <col min="2" max="2" width="10" style="145" customWidth="1"/>
    <col min="3" max="3" width="80.625" style="145" customWidth="1"/>
    <col min="4" max="4" width="26.5" style="126" customWidth="1"/>
    <col min="5" max="5" width="24.375" style="126" customWidth="1"/>
    <col min="6" max="16384" width="9" style="122"/>
  </cols>
  <sheetData>
    <row r="1" spans="2:5" ht="6" customHeight="1" thickBot="1" x14ac:dyDescent="0.3">
      <c r="B1" s="139"/>
      <c r="C1" s="139"/>
      <c r="D1" s="128"/>
      <c r="E1" s="132"/>
    </row>
    <row r="2" spans="2:5" s="123" customFormat="1" ht="18.75" x14ac:dyDescent="0.3">
      <c r="B2" s="140"/>
      <c r="C2" s="269" t="s">
        <v>2</v>
      </c>
      <c r="D2" s="267">
        <v>1</v>
      </c>
      <c r="E2" s="267">
        <v>2</v>
      </c>
    </row>
    <row r="3" spans="2:5" ht="15" customHeight="1" thickBot="1" x14ac:dyDescent="0.3">
      <c r="B3" s="141"/>
      <c r="C3" s="270"/>
      <c r="D3" s="268"/>
      <c r="E3" s="268"/>
    </row>
    <row r="4" spans="2:5" ht="59.25" customHeight="1" thickBot="1" x14ac:dyDescent="0.3">
      <c r="B4" s="142"/>
      <c r="C4" s="159" t="s">
        <v>64</v>
      </c>
      <c r="D4" s="219"/>
      <c r="E4" s="219"/>
    </row>
    <row r="5" spans="2:5" ht="22.5" customHeight="1" x14ac:dyDescent="0.25">
      <c r="B5" s="154"/>
      <c r="C5" s="160" t="s">
        <v>74</v>
      </c>
      <c r="D5" s="162"/>
      <c r="E5" s="162"/>
    </row>
    <row r="6" spans="2:5" ht="19.5" thickBot="1" x14ac:dyDescent="0.3">
      <c r="B6" s="133"/>
      <c r="C6" s="160" t="s">
        <v>40</v>
      </c>
      <c r="D6" s="162"/>
      <c r="E6" s="162"/>
    </row>
    <row r="7" spans="2:5" ht="19.5" thickBot="1" x14ac:dyDescent="0.3">
      <c r="B7" s="135"/>
      <c r="C7" s="160" t="s">
        <v>41</v>
      </c>
      <c r="D7" s="163"/>
      <c r="E7" s="168"/>
    </row>
    <row r="8" spans="2:5" ht="19.5" thickBot="1" x14ac:dyDescent="0.3">
      <c r="B8" s="134"/>
      <c r="C8" s="160" t="s">
        <v>71</v>
      </c>
      <c r="D8" s="164"/>
      <c r="E8" s="164"/>
    </row>
    <row r="9" spans="2:5" ht="19.5" thickBot="1" x14ac:dyDescent="0.3">
      <c r="B9" s="85" t="s">
        <v>1</v>
      </c>
      <c r="C9" s="161" t="s">
        <v>128</v>
      </c>
      <c r="D9" s="165"/>
      <c r="E9" s="165"/>
    </row>
    <row r="10" spans="2:5" s="124" customFormat="1" ht="21" customHeight="1" x14ac:dyDescent="0.25">
      <c r="B10" s="156" t="s">
        <v>76</v>
      </c>
      <c r="C10" s="155" t="s">
        <v>3</v>
      </c>
      <c r="D10" s="155"/>
      <c r="E10" s="155"/>
    </row>
    <row r="11" spans="2:5" s="124" customFormat="1" ht="15.75" x14ac:dyDescent="0.25">
      <c r="B11" s="157" t="s">
        <v>77</v>
      </c>
      <c r="C11" s="158" t="s">
        <v>75</v>
      </c>
      <c r="D11" s="166"/>
      <c r="E11" s="166"/>
    </row>
    <row r="12" spans="2:5" s="124" customFormat="1" ht="47.25" x14ac:dyDescent="0.25">
      <c r="B12" s="157" t="s">
        <v>78</v>
      </c>
      <c r="C12" s="158" t="s">
        <v>88</v>
      </c>
      <c r="D12" s="166"/>
      <c r="E12" s="166"/>
    </row>
    <row r="13" spans="2:5" s="124" customFormat="1" ht="63" x14ac:dyDescent="0.25">
      <c r="B13" s="157" t="s">
        <v>79</v>
      </c>
      <c r="C13" s="158" t="s">
        <v>89</v>
      </c>
      <c r="D13" s="166"/>
      <c r="E13" s="125"/>
    </row>
    <row r="14" spans="2:5" s="124" customFormat="1" ht="47.25" x14ac:dyDescent="0.25">
      <c r="B14" s="157" t="s">
        <v>80</v>
      </c>
      <c r="C14" s="158" t="s">
        <v>90</v>
      </c>
      <c r="D14" s="166"/>
      <c r="E14" s="166"/>
    </row>
    <row r="15" spans="2:5" s="124" customFormat="1" ht="22.5" customHeight="1" x14ac:dyDescent="0.25">
      <c r="B15" s="157" t="s">
        <v>81</v>
      </c>
      <c r="C15" s="158" t="s">
        <v>91</v>
      </c>
      <c r="D15" s="166"/>
      <c r="E15" s="166"/>
    </row>
    <row r="16" spans="2:5" s="124" customFormat="1" ht="103.5" customHeight="1" x14ac:dyDescent="0.25">
      <c r="B16" s="157" t="s">
        <v>82</v>
      </c>
      <c r="C16" s="158" t="s">
        <v>120</v>
      </c>
      <c r="D16" s="166"/>
      <c r="E16" s="166"/>
    </row>
    <row r="17" spans="2:5" s="124" customFormat="1" ht="63" x14ac:dyDescent="0.25">
      <c r="B17" s="157" t="s">
        <v>83</v>
      </c>
      <c r="C17" s="158" t="s">
        <v>92</v>
      </c>
      <c r="D17" s="166"/>
      <c r="E17" s="166"/>
    </row>
    <row r="18" spans="2:5" s="124" customFormat="1" ht="47.25" x14ac:dyDescent="0.25">
      <c r="B18" s="157" t="s">
        <v>84</v>
      </c>
      <c r="C18" s="158" t="s">
        <v>121</v>
      </c>
      <c r="D18" s="166"/>
      <c r="E18" s="166"/>
    </row>
    <row r="19" spans="2:5" s="124" customFormat="1" ht="15.75" x14ac:dyDescent="0.25">
      <c r="B19" s="157" t="s">
        <v>85</v>
      </c>
      <c r="C19" s="158" t="s">
        <v>93</v>
      </c>
      <c r="D19" s="166"/>
      <c r="E19" s="166"/>
    </row>
    <row r="20" spans="2:5" s="124" customFormat="1" ht="31.5" x14ac:dyDescent="0.25">
      <c r="B20" s="157" t="s">
        <v>86</v>
      </c>
      <c r="C20" s="158" t="s">
        <v>94</v>
      </c>
      <c r="D20" s="166"/>
      <c r="E20" s="166"/>
    </row>
    <row r="21" spans="2:5" s="124" customFormat="1" ht="31.5" x14ac:dyDescent="0.25">
      <c r="B21" s="157" t="s">
        <v>119</v>
      </c>
      <c r="C21" s="158" t="s">
        <v>122</v>
      </c>
      <c r="D21" s="166"/>
      <c r="E21" s="166"/>
    </row>
    <row r="22" spans="2:5" s="124" customFormat="1" ht="47.25" x14ac:dyDescent="0.25">
      <c r="B22" s="157" t="s">
        <v>87</v>
      </c>
      <c r="C22" s="158" t="s">
        <v>125</v>
      </c>
      <c r="D22" s="166"/>
      <c r="E22" s="166"/>
    </row>
    <row r="23" spans="2:5" s="124" customFormat="1" ht="31.5" x14ac:dyDescent="0.25">
      <c r="B23" s="157" t="s">
        <v>123</v>
      </c>
      <c r="C23" s="158" t="s">
        <v>126</v>
      </c>
      <c r="D23" s="166"/>
      <c r="E23" s="166"/>
    </row>
    <row r="24" spans="2:5" s="124" customFormat="1" ht="31.5" x14ac:dyDescent="0.25">
      <c r="B24" s="157" t="s">
        <v>124</v>
      </c>
      <c r="C24" s="158" t="s">
        <v>127</v>
      </c>
      <c r="D24" s="166"/>
      <c r="E24" s="166"/>
    </row>
    <row r="25" spans="2:5" s="124" customFormat="1" ht="16.5" x14ac:dyDescent="0.25">
      <c r="B25" s="157" t="s">
        <v>95</v>
      </c>
      <c r="C25" s="221" t="s">
        <v>65</v>
      </c>
      <c r="D25" s="221"/>
      <c r="E25" s="221"/>
    </row>
    <row r="26" spans="2:5" s="124" customFormat="1" ht="47.25" x14ac:dyDescent="0.25">
      <c r="B26" s="157" t="s">
        <v>96</v>
      </c>
      <c r="C26" s="223" t="s">
        <v>137</v>
      </c>
      <c r="D26" s="224"/>
      <c r="E26" s="224"/>
    </row>
    <row r="27" spans="2:5" s="124" customFormat="1" ht="31.5" x14ac:dyDescent="0.25">
      <c r="B27" s="157" t="s">
        <v>129</v>
      </c>
      <c r="C27" s="223" t="s">
        <v>138</v>
      </c>
      <c r="D27" s="224"/>
      <c r="E27" s="224"/>
    </row>
    <row r="28" spans="2:5" s="124" customFormat="1" ht="31.5" x14ac:dyDescent="0.25">
      <c r="B28" s="157" t="s">
        <v>130</v>
      </c>
      <c r="C28" s="223" t="s">
        <v>139</v>
      </c>
      <c r="D28" s="224"/>
      <c r="E28" s="224"/>
    </row>
    <row r="29" spans="2:5" s="124" customFormat="1" ht="31.5" x14ac:dyDescent="0.25">
      <c r="B29" s="157" t="s">
        <v>131</v>
      </c>
      <c r="C29" s="223" t="s">
        <v>140</v>
      </c>
      <c r="D29" s="224"/>
      <c r="E29" s="224"/>
    </row>
    <row r="30" spans="2:5" s="124" customFormat="1" ht="31.5" x14ac:dyDescent="0.25">
      <c r="B30" s="157" t="s">
        <v>132</v>
      </c>
      <c r="C30" s="223" t="s">
        <v>141</v>
      </c>
      <c r="D30" s="224"/>
      <c r="E30" s="224"/>
    </row>
    <row r="31" spans="2:5" s="124" customFormat="1" ht="31.5" x14ac:dyDescent="0.25">
      <c r="B31" s="157" t="s">
        <v>133</v>
      </c>
      <c r="C31" s="223" t="s">
        <v>142</v>
      </c>
      <c r="D31" s="224"/>
      <c r="E31" s="224"/>
    </row>
    <row r="32" spans="2:5" s="124" customFormat="1" ht="31.5" x14ac:dyDescent="0.25">
      <c r="B32" s="157" t="s">
        <v>134</v>
      </c>
      <c r="C32" s="223" t="s">
        <v>143</v>
      </c>
      <c r="D32" s="224"/>
      <c r="E32" s="224"/>
    </row>
    <row r="33" spans="2:5" s="124" customFormat="1" ht="61.5" customHeight="1" x14ac:dyDescent="0.25">
      <c r="B33" s="157" t="s">
        <v>135</v>
      </c>
      <c r="C33" s="223" t="s">
        <v>144</v>
      </c>
      <c r="D33" s="224"/>
      <c r="E33" s="224"/>
    </row>
    <row r="34" spans="2:5" s="124" customFormat="1" ht="32.25" thickBot="1" x14ac:dyDescent="0.3">
      <c r="B34" s="157" t="s">
        <v>136</v>
      </c>
      <c r="C34" s="223" t="s">
        <v>145</v>
      </c>
      <c r="D34" s="224"/>
      <c r="E34" s="224"/>
    </row>
    <row r="35" spans="2:5" s="127" customFormat="1" ht="21" customHeight="1" thickBot="1" x14ac:dyDescent="0.3">
      <c r="B35" s="143" t="s">
        <v>146</v>
      </c>
      <c r="C35" s="222" t="s">
        <v>100</v>
      </c>
      <c r="D35" s="222"/>
      <c r="E35" s="222"/>
    </row>
    <row r="36" spans="2:5" s="127" customFormat="1" ht="21" customHeight="1" x14ac:dyDescent="0.25">
      <c r="B36" s="144" t="s">
        <v>147</v>
      </c>
      <c r="C36" s="131" t="s">
        <v>167</v>
      </c>
      <c r="D36" s="166"/>
      <c r="E36" s="125"/>
    </row>
    <row r="37" spans="2:5" s="127" customFormat="1" ht="39" customHeight="1" x14ac:dyDescent="0.25">
      <c r="B37" s="144" t="s">
        <v>148</v>
      </c>
      <c r="C37" s="153" t="s">
        <v>97</v>
      </c>
      <c r="D37" s="166"/>
      <c r="E37" s="166"/>
    </row>
    <row r="38" spans="2:5" s="127" customFormat="1" ht="45" x14ac:dyDescent="0.25">
      <c r="B38" s="144" t="s">
        <v>149</v>
      </c>
      <c r="C38" s="130" t="s">
        <v>98</v>
      </c>
      <c r="D38" s="166"/>
      <c r="E38" s="166"/>
    </row>
    <row r="39" spans="2:5" s="127" customFormat="1" ht="36" customHeight="1" x14ac:dyDescent="0.25">
      <c r="B39" s="144" t="s">
        <v>150</v>
      </c>
      <c r="C39" s="131" t="s">
        <v>168</v>
      </c>
      <c r="D39" s="166"/>
      <c r="E39" s="166"/>
    </row>
    <row r="40" spans="2:5" s="127" customFormat="1" ht="30" x14ac:dyDescent="0.25">
      <c r="B40" s="144" t="s">
        <v>151</v>
      </c>
      <c r="C40" s="130" t="s">
        <v>99</v>
      </c>
      <c r="D40" s="125"/>
      <c r="E40" s="125"/>
    </row>
    <row r="41" spans="2:5" s="127" customFormat="1" ht="45" x14ac:dyDescent="0.25">
      <c r="B41" s="144" t="s">
        <v>152</v>
      </c>
      <c r="C41" s="130" t="s">
        <v>169</v>
      </c>
      <c r="D41" s="166"/>
      <c r="E41" s="166"/>
    </row>
    <row r="42" spans="2:5" s="127" customFormat="1" ht="30" x14ac:dyDescent="0.25">
      <c r="B42" s="144" t="s">
        <v>153</v>
      </c>
      <c r="C42" s="130" t="s">
        <v>170</v>
      </c>
      <c r="D42" s="166"/>
      <c r="E42" s="166"/>
    </row>
    <row r="43" spans="2:5" s="127" customFormat="1" ht="36" customHeight="1" x14ac:dyDescent="0.25">
      <c r="B43" s="144" t="s">
        <v>154</v>
      </c>
      <c r="C43" s="130" t="s">
        <v>171</v>
      </c>
      <c r="D43" s="166"/>
      <c r="E43" s="166"/>
    </row>
    <row r="44" spans="2:5" ht="49.5" customHeight="1" x14ac:dyDescent="0.25">
      <c r="B44" s="144" t="s">
        <v>155</v>
      </c>
      <c r="C44" s="130" t="s">
        <v>172</v>
      </c>
      <c r="D44" s="166"/>
      <c r="E44" s="166"/>
    </row>
    <row r="45" spans="2:5" ht="49.5" customHeight="1" x14ac:dyDescent="0.25">
      <c r="B45" s="144" t="s">
        <v>156</v>
      </c>
      <c r="C45" s="130" t="s">
        <v>173</v>
      </c>
      <c r="D45" s="166"/>
      <c r="E45" s="166"/>
    </row>
    <row r="46" spans="2:5" ht="49.5" customHeight="1" x14ac:dyDescent="0.25">
      <c r="B46" s="144" t="s">
        <v>157</v>
      </c>
      <c r="C46" s="130" t="s">
        <v>174</v>
      </c>
      <c r="D46" s="166"/>
      <c r="E46" s="166"/>
    </row>
    <row r="47" spans="2:5" ht="49.5" customHeight="1" x14ac:dyDescent="0.25">
      <c r="B47" s="144" t="s">
        <v>158</v>
      </c>
      <c r="C47" s="130" t="s">
        <v>175</v>
      </c>
      <c r="D47" s="166"/>
      <c r="E47" s="166"/>
    </row>
    <row r="48" spans="2:5" ht="49.5" customHeight="1" x14ac:dyDescent="0.25">
      <c r="B48" s="144" t="s">
        <v>159</v>
      </c>
      <c r="C48" s="130" t="s">
        <v>176</v>
      </c>
      <c r="D48" s="166"/>
      <c r="E48" s="166"/>
    </row>
    <row r="49" spans="2:5" ht="49.5" customHeight="1" x14ac:dyDescent="0.25">
      <c r="B49" s="144" t="s">
        <v>160</v>
      </c>
      <c r="C49" s="130" t="s">
        <v>177</v>
      </c>
      <c r="D49" s="166"/>
      <c r="E49" s="166"/>
    </row>
    <row r="50" spans="2:5" ht="45" customHeight="1" x14ac:dyDescent="0.25">
      <c r="B50" s="144" t="s">
        <v>161</v>
      </c>
      <c r="C50" s="130" t="s">
        <v>178</v>
      </c>
      <c r="D50" s="166"/>
      <c r="E50" s="125"/>
    </row>
    <row r="51" spans="2:5" ht="45" customHeight="1" x14ac:dyDescent="0.25">
      <c r="B51" s="144" t="s">
        <v>162</v>
      </c>
      <c r="C51" s="130" t="s">
        <v>179</v>
      </c>
      <c r="D51" s="166"/>
      <c r="E51" s="166"/>
    </row>
    <row r="52" spans="2:5" ht="45" customHeight="1" x14ac:dyDescent="0.25">
      <c r="B52" s="144" t="s">
        <v>163</v>
      </c>
      <c r="C52" s="130" t="s">
        <v>180</v>
      </c>
      <c r="D52" s="166"/>
      <c r="E52" s="166"/>
    </row>
    <row r="53" spans="2:5" ht="51.75" customHeight="1" x14ac:dyDescent="0.25">
      <c r="B53" s="144" t="s">
        <v>164</v>
      </c>
      <c r="C53" s="130" t="s">
        <v>181</v>
      </c>
      <c r="D53" s="166"/>
      <c r="E53" s="166"/>
    </row>
    <row r="54" spans="2:5" ht="25.5" customHeight="1" x14ac:dyDescent="0.25">
      <c r="B54" s="144" t="s">
        <v>165</v>
      </c>
      <c r="C54" s="130" t="s">
        <v>182</v>
      </c>
      <c r="D54" s="166"/>
      <c r="E54" s="166"/>
    </row>
    <row r="55" spans="2:5" ht="30.75" thickBot="1" x14ac:dyDescent="0.3">
      <c r="B55" s="144" t="s">
        <v>166</v>
      </c>
      <c r="C55" s="130" t="s">
        <v>183</v>
      </c>
      <c r="D55" s="166"/>
      <c r="E55" s="166"/>
    </row>
    <row r="56" spans="2:5" ht="17.25" thickBot="1" x14ac:dyDescent="0.3">
      <c r="B56" s="144" t="s">
        <v>184</v>
      </c>
      <c r="C56" s="129" t="s">
        <v>66</v>
      </c>
      <c r="D56" s="129"/>
      <c r="E56" s="129"/>
    </row>
    <row r="57" spans="2:5" ht="15.75" x14ac:dyDescent="0.25">
      <c r="B57" s="144" t="s">
        <v>185</v>
      </c>
      <c r="C57" s="130" t="s">
        <v>191</v>
      </c>
      <c r="D57" s="166"/>
      <c r="E57" s="166"/>
    </row>
    <row r="58" spans="2:5" ht="15.75" x14ac:dyDescent="0.25">
      <c r="B58" s="144" t="s">
        <v>186</v>
      </c>
      <c r="C58" s="130" t="s">
        <v>118</v>
      </c>
      <c r="D58" s="166"/>
      <c r="E58" s="125"/>
    </row>
    <row r="59" spans="2:5" ht="15.75" x14ac:dyDescent="0.25">
      <c r="B59" s="144" t="s">
        <v>187</v>
      </c>
      <c r="C59" s="130" t="s">
        <v>193</v>
      </c>
      <c r="D59" s="166"/>
      <c r="E59" s="166"/>
    </row>
    <row r="60" spans="2:5" ht="45" x14ac:dyDescent="0.25">
      <c r="B60" s="144" t="s">
        <v>188</v>
      </c>
      <c r="C60" s="130" t="s">
        <v>42</v>
      </c>
      <c r="D60" s="166"/>
      <c r="E60" s="166"/>
    </row>
    <row r="61" spans="2:5" ht="45" x14ac:dyDescent="0.25">
      <c r="B61" s="144" t="s">
        <v>189</v>
      </c>
      <c r="C61" s="130" t="s">
        <v>101</v>
      </c>
      <c r="D61" s="225"/>
      <c r="E61" s="225"/>
    </row>
    <row r="62" spans="2:5" ht="16.5" thickBot="1" x14ac:dyDescent="0.3">
      <c r="B62" s="144" t="s">
        <v>190</v>
      </c>
      <c r="C62" s="130" t="s">
        <v>192</v>
      </c>
      <c r="D62" s="167"/>
      <c r="E62" s="167"/>
    </row>
  </sheetData>
  <mergeCells count="3">
    <mergeCell ref="D2:D3"/>
    <mergeCell ref="E2:E3"/>
    <mergeCell ref="C2:C3"/>
  </mergeCells>
  <conditionalFormatting sqref="D11:E11 D12:D24 D30:E34 D57:E62 E11:E12 E14:E24 D36:E55">
    <cfRule type="containsText" dxfId="43" priority="170" operator="containsText" text="ל.ר.">
      <formula>NOT(ISERROR(SEARCH("ל.ר.",D11)))</formula>
    </cfRule>
    <cfRule type="containsText" dxfId="42" priority="215" operator="containsText" text="$">
      <formula>NOT(ISERROR(SEARCH("$",D11)))</formula>
    </cfRule>
    <cfRule type="containsText" dxfId="41" priority="216" operator="containsText" text="X">
      <formula>NOT(ISERROR(SEARCH("X",D11)))</formula>
    </cfRule>
    <cfRule type="containsText" dxfId="40" priority="217" operator="containsText" text="V">
      <formula>NOT(ISERROR(SEARCH("V",D11)))</formula>
    </cfRule>
  </conditionalFormatting>
  <conditionalFormatting sqref="E13">
    <cfRule type="containsText" dxfId="39" priority="81" operator="containsText" text="ל.ר.">
      <formula>NOT(ISERROR(SEARCH("ל.ר.",E13)))</formula>
    </cfRule>
    <cfRule type="containsText" dxfId="38" priority="82" operator="containsText" text="$">
      <formula>NOT(ISERROR(SEARCH("$",E13)))</formula>
    </cfRule>
    <cfRule type="containsText" dxfId="37" priority="83" operator="containsText" text="X">
      <formula>NOT(ISERROR(SEARCH("X",E13)))</formula>
    </cfRule>
    <cfRule type="containsText" dxfId="36" priority="84" operator="containsText" text="V">
      <formula>NOT(ISERROR(SEARCH("V",E13)))</formula>
    </cfRule>
  </conditionalFormatting>
  <conditionalFormatting sqref="D26:E29">
    <cfRule type="containsText" dxfId="35" priority="1" operator="containsText" text="ל.ר.">
      <formula>NOT(ISERROR(SEARCH("ל.ר.",D26)))</formula>
    </cfRule>
    <cfRule type="containsText" dxfId="34" priority="2" operator="containsText" text="$">
      <formula>NOT(ISERROR(SEARCH("$",D26)))</formula>
    </cfRule>
    <cfRule type="containsText" dxfId="33" priority="3" operator="containsText" text="X">
      <formula>NOT(ISERROR(SEARCH("X",D26)))</formula>
    </cfRule>
    <cfRule type="containsText" dxfId="32" priority="4" operator="containsText" text="V">
      <formula>NOT(ISERROR(SEARCH("V",D26)))</formula>
    </cfRule>
  </conditionalFormatting>
  <dataValidations count="1">
    <dataValidation type="list" allowBlank="1" showInputMessage="1" showErrorMessage="1" sqref="D10:E10">
      <formula1>$B$44:$B$53</formula1>
    </dataValidation>
  </dataValidations>
  <pageMargins left="0.7" right="0.7" top="0.75" bottom="0.75" header="0.3" footer="0.3"/>
  <pageSetup scale="1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dimension ref="A1:H16"/>
  <sheetViews>
    <sheetView rightToLeft="1" zoomScale="90" zoomScaleNormal="90" workbookViewId="0">
      <selection activeCell="D13" sqref="D13:H13"/>
    </sheetView>
  </sheetViews>
  <sheetFormatPr defaultRowHeight="14.25" x14ac:dyDescent="0.2"/>
  <cols>
    <col min="1" max="2" width="9" customWidth="1"/>
    <col min="3" max="3" width="18.125" customWidth="1"/>
    <col min="4" max="8" width="12.625" customWidth="1"/>
  </cols>
  <sheetData>
    <row r="1" spans="1:8" ht="15" thickBot="1" x14ac:dyDescent="0.25">
      <c r="A1" s="1"/>
      <c r="B1" s="1"/>
      <c r="C1" s="1"/>
      <c r="D1" s="1"/>
      <c r="E1" s="1"/>
      <c r="F1" s="1"/>
      <c r="G1" s="1"/>
      <c r="H1" s="1"/>
    </row>
    <row r="2" spans="1:8" ht="15" x14ac:dyDescent="0.2">
      <c r="A2" s="1"/>
      <c r="B2" s="1"/>
      <c r="C2" s="470" t="s">
        <v>22</v>
      </c>
      <c r="D2" s="31">
        <v>1</v>
      </c>
      <c r="E2" s="32">
        <v>2</v>
      </c>
      <c r="F2" s="32">
        <v>3</v>
      </c>
      <c r="G2" s="32">
        <v>4</v>
      </c>
      <c r="H2" s="33">
        <v>5</v>
      </c>
    </row>
    <row r="3" spans="1:8" ht="15" x14ac:dyDescent="0.2">
      <c r="A3" s="1"/>
      <c r="B3" s="1"/>
      <c r="C3" s="471"/>
      <c r="D3" s="34" t="str">
        <f>IF('תנאי-סף'!D3="","",'תנאי-סף'!D3)</f>
        <v/>
      </c>
      <c r="E3" s="35" t="e">
        <f>IF('תנאי-סף'!#REF!="","",'תנאי-סף'!#REF!)</f>
        <v>#REF!</v>
      </c>
      <c r="F3" s="35" t="e">
        <f>IF('תנאי-סף'!#REF!="","",'תנאי-סף'!#REF!)</f>
        <v>#REF!</v>
      </c>
      <c r="G3" s="35" t="e">
        <f>IF('תנאי-סף'!#REF!="","",'תנאי-סף'!#REF!)</f>
        <v>#REF!</v>
      </c>
      <c r="H3" s="36" t="e">
        <f>IF('תנאי-סף'!#REF!="","",'תנאי-סף'!#REF!)</f>
        <v>#REF!</v>
      </c>
    </row>
    <row r="4" spans="1:8" ht="15" x14ac:dyDescent="0.2">
      <c r="A4" s="1"/>
      <c r="B4" s="1"/>
      <c r="C4" s="37" t="s">
        <v>17</v>
      </c>
      <c r="D4" s="61"/>
      <c r="E4" s="62"/>
      <c r="F4" s="62"/>
      <c r="G4" s="62"/>
      <c r="H4" s="63"/>
    </row>
    <row r="5" spans="1:8" ht="15.75" thickBot="1" x14ac:dyDescent="0.25">
      <c r="A5" s="1"/>
      <c r="B5" s="1"/>
      <c r="C5" s="38" t="s">
        <v>18</v>
      </c>
      <c r="D5" s="39">
        <f>IFERROR(MIN($D$4:$H$4)/D4*100,0)</f>
        <v>0</v>
      </c>
      <c r="E5" s="40">
        <f>IFERROR(MIN($D$4:$H$4)/E4*100,0)</f>
        <v>0</v>
      </c>
      <c r="F5" s="40">
        <f>IFERROR(MIN($D$4:$H$4)/F4*100,0)</f>
        <v>0</v>
      </c>
      <c r="G5" s="40">
        <f>IFERROR(MIN($D$4:$H$4)/G4*100,0)</f>
        <v>0</v>
      </c>
      <c r="H5" s="41">
        <f>IFERROR(MIN($D$4:$H$4)/H4*100,0)</f>
        <v>0</v>
      </c>
    </row>
    <row r="6" spans="1:8" x14ac:dyDescent="0.2">
      <c r="A6" s="1"/>
      <c r="B6" s="1"/>
      <c r="C6" s="1"/>
      <c r="D6" s="1"/>
      <c r="E6" s="1"/>
      <c r="F6" s="1"/>
      <c r="G6" s="1"/>
      <c r="H6" s="1"/>
    </row>
    <row r="7" spans="1:8" x14ac:dyDescent="0.2">
      <c r="A7" s="1"/>
      <c r="B7" s="1"/>
      <c r="C7" s="1"/>
      <c r="D7" s="1"/>
      <c r="E7" s="1"/>
      <c r="F7" s="1"/>
      <c r="G7" s="1"/>
      <c r="H7" s="1"/>
    </row>
    <row r="8" spans="1:8" x14ac:dyDescent="0.2">
      <c r="A8" s="1"/>
      <c r="B8" s="1"/>
      <c r="C8" s="1"/>
      <c r="D8" s="1"/>
      <c r="E8" s="1"/>
      <c r="F8" s="1"/>
      <c r="G8" s="1"/>
      <c r="H8" s="1"/>
    </row>
    <row r="9" spans="1:8" x14ac:dyDescent="0.2">
      <c r="A9" s="1"/>
      <c r="B9" s="1"/>
      <c r="C9" s="1"/>
      <c r="D9" s="1"/>
      <c r="E9" s="1"/>
      <c r="F9" s="1"/>
      <c r="G9" s="1"/>
      <c r="H9" s="1"/>
    </row>
    <row r="10" spans="1:8" ht="15" thickBot="1" x14ac:dyDescent="0.25">
      <c r="A10" s="1"/>
      <c r="B10" s="1"/>
      <c r="C10" s="1"/>
      <c r="D10" s="1"/>
      <c r="E10" s="1"/>
      <c r="F10" s="1"/>
      <c r="G10" s="1"/>
      <c r="H10" s="1"/>
    </row>
    <row r="11" spans="1:8" ht="15.75" thickBot="1" x14ac:dyDescent="0.3">
      <c r="A11" s="1"/>
      <c r="B11" s="472" t="s">
        <v>23</v>
      </c>
      <c r="C11" s="473"/>
      <c r="D11" s="42">
        <v>1</v>
      </c>
      <c r="E11" s="32">
        <v>2</v>
      </c>
      <c r="F11" s="32">
        <v>3</v>
      </c>
      <c r="G11" s="32">
        <v>4</v>
      </c>
      <c r="H11" s="33">
        <v>5</v>
      </c>
    </row>
    <row r="12" spans="1:8" ht="15" x14ac:dyDescent="0.25">
      <c r="A12" s="1"/>
      <c r="B12" s="43" t="s">
        <v>4</v>
      </c>
      <c r="C12" s="44" t="s">
        <v>24</v>
      </c>
      <c r="D12" s="45" t="str">
        <f>D3</f>
        <v/>
      </c>
      <c r="E12" s="46" t="e">
        <f>E3</f>
        <v>#REF!</v>
      </c>
      <c r="F12" s="46" t="e">
        <f>F3</f>
        <v>#REF!</v>
      </c>
      <c r="G12" s="46" t="e">
        <f>G3</f>
        <v>#REF!</v>
      </c>
      <c r="H12" s="47" t="e">
        <f>H3</f>
        <v>#REF!</v>
      </c>
    </row>
    <row r="13" spans="1:8" x14ac:dyDescent="0.2">
      <c r="A13" s="1"/>
      <c r="B13" s="48">
        <v>0.5</v>
      </c>
      <c r="C13" s="49" t="s">
        <v>19</v>
      </c>
      <c r="D13" s="50" t="e">
        <f>'איכות -מגזר לא יהודי'!I22</f>
        <v>#REF!</v>
      </c>
      <c r="E13" s="50">
        <f>'איכות -מגזר לא יהודי'!J22</f>
        <v>0</v>
      </c>
      <c r="F13" s="50">
        <f>'איכות -מגזר לא יהודי'!K22</f>
        <v>0</v>
      </c>
      <c r="G13" s="50" t="e">
        <f>'איכות -מגזר לא יהודי'!L22</f>
        <v>#REF!</v>
      </c>
      <c r="H13" s="50">
        <f>'איכות -מגזר לא יהודי'!M22</f>
        <v>0</v>
      </c>
    </row>
    <row r="14" spans="1:8" x14ac:dyDescent="0.2">
      <c r="A14" s="1"/>
      <c r="B14" s="48">
        <v>0.5</v>
      </c>
      <c r="C14" s="49" t="s">
        <v>20</v>
      </c>
      <c r="D14" s="50">
        <f>D5</f>
        <v>0</v>
      </c>
      <c r="E14" s="51">
        <f>E5</f>
        <v>0</v>
      </c>
      <c r="F14" s="51">
        <f>F5</f>
        <v>0</v>
      </c>
      <c r="G14" s="51">
        <f>G5</f>
        <v>0</v>
      </c>
      <c r="H14" s="52">
        <f>H5</f>
        <v>0</v>
      </c>
    </row>
    <row r="15" spans="1:8" ht="15" x14ac:dyDescent="0.2">
      <c r="A15" s="1"/>
      <c r="B15" s="53">
        <f>SUM(B13:B14)</f>
        <v>1</v>
      </c>
      <c r="C15" s="54" t="s">
        <v>21</v>
      </c>
      <c r="D15" s="55" t="e">
        <f>SUMPRODUCT($B13:$B14,D13:D14)</f>
        <v>#REF!</v>
      </c>
      <c r="E15" s="56">
        <f>SUMPRODUCT($B13:$B14,E13:E14)</f>
        <v>0</v>
      </c>
      <c r="F15" s="56">
        <f>SUMPRODUCT($B13:$B14,F13:F14)</f>
        <v>0</v>
      </c>
      <c r="G15" s="56" t="e">
        <f>SUMPRODUCT($B13:$B14,G13:G14)</f>
        <v>#REF!</v>
      </c>
      <c r="H15" s="57">
        <f>SUMPRODUCT($B13:$B14,H13:H14)</f>
        <v>0</v>
      </c>
    </row>
    <row r="16" spans="1:8" ht="15.75" thickBot="1" x14ac:dyDescent="0.25">
      <c r="A16" s="1"/>
      <c r="B16" s="474" t="s">
        <v>25</v>
      </c>
      <c r="C16" s="475"/>
      <c r="D16" s="58" t="e">
        <f>RANK(D15,$D$15:$H$15,0)</f>
        <v>#REF!</v>
      </c>
      <c r="E16" s="59" t="e">
        <f>RANK(E15,$D$15:$H$15,0)</f>
        <v>#REF!</v>
      </c>
      <c r="F16" s="59" t="e">
        <f>RANK(F15,$D$15:$H$15,0)</f>
        <v>#REF!</v>
      </c>
      <c r="G16" s="59" t="e">
        <f>RANK(G15,$D$15:$H$15,0)</f>
        <v>#REF!</v>
      </c>
      <c r="H16" s="60" t="e">
        <f>RANK(H15,$D$15:$H$15,0)</f>
        <v>#REF!</v>
      </c>
    </row>
  </sheetData>
  <mergeCells count="3">
    <mergeCell ref="C2:C3"/>
    <mergeCell ref="B11:C11"/>
    <mergeCell ref="B16: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rightToLeft="1" zoomScale="80" zoomScaleNormal="80" workbookViewId="0">
      <pane xSplit="3" ySplit="6" topLeftCell="D7" activePane="bottomRight" state="frozen"/>
      <selection pane="topRight" activeCell="D1" sqref="D1"/>
      <selection pane="bottomLeft" activeCell="A7" sqref="A7"/>
      <selection pane="bottomRight" activeCell="G12" sqref="G12:I12"/>
    </sheetView>
  </sheetViews>
  <sheetFormatPr defaultRowHeight="14.25" x14ac:dyDescent="0.2"/>
  <cols>
    <col min="2" max="2" width="17.125" customWidth="1"/>
    <col min="3" max="3" width="50.75" customWidth="1"/>
    <col min="4" max="4" width="10" customWidth="1"/>
    <col min="5" max="5" width="12.625" customWidth="1"/>
    <col min="6" max="6" width="10.125" customWidth="1"/>
    <col min="7" max="7" width="10" customWidth="1"/>
    <col min="8" max="8" width="14.25" customWidth="1"/>
    <col min="9" max="9" width="9.75" customWidth="1"/>
  </cols>
  <sheetData>
    <row r="1" spans="1:9" ht="15" customHeight="1" thickBot="1" x14ac:dyDescent="0.25"/>
    <row r="2" spans="1:9" s="123" customFormat="1" ht="15" customHeight="1" x14ac:dyDescent="0.25">
      <c r="A2" s="295" t="s">
        <v>68</v>
      </c>
      <c r="B2" s="281" t="s">
        <v>70</v>
      </c>
      <c r="C2" s="281" t="s">
        <v>67</v>
      </c>
      <c r="D2" s="275">
        <v>1</v>
      </c>
      <c r="E2" s="276"/>
      <c r="F2" s="277"/>
      <c r="G2" s="275">
        <v>2</v>
      </c>
      <c r="H2" s="276"/>
      <c r="I2" s="277"/>
    </row>
    <row r="3" spans="1:9" s="122" customFormat="1" ht="15" customHeight="1" thickBot="1" x14ac:dyDescent="0.3">
      <c r="A3" s="296"/>
      <c r="B3" s="282"/>
      <c r="C3" s="282"/>
      <c r="D3" s="278"/>
      <c r="E3" s="279"/>
      <c r="F3" s="280"/>
      <c r="G3" s="278"/>
      <c r="H3" s="279"/>
      <c r="I3" s="280"/>
    </row>
    <row r="4" spans="1:9" s="122" customFormat="1" ht="29.25" customHeight="1" thickBot="1" x14ac:dyDescent="0.3">
      <c r="A4" s="296"/>
      <c r="B4" s="282"/>
      <c r="C4" s="282"/>
      <c r="D4" s="283">
        <f>'תנאי-סף'!D4</f>
        <v>0</v>
      </c>
      <c r="E4" s="284"/>
      <c r="F4" s="285"/>
      <c r="G4" s="314">
        <f>'תנאי-סף'!E4</f>
        <v>0</v>
      </c>
      <c r="H4" s="315"/>
      <c r="I4" s="316"/>
    </row>
    <row r="5" spans="1:9" s="122" customFormat="1" ht="32.25" customHeight="1" x14ac:dyDescent="0.25">
      <c r="A5" s="296"/>
      <c r="B5" s="282"/>
      <c r="C5" s="282"/>
      <c r="D5" s="288" t="s">
        <v>10</v>
      </c>
      <c r="E5" s="288" t="s">
        <v>104</v>
      </c>
      <c r="F5" s="288" t="s">
        <v>12</v>
      </c>
      <c r="G5" s="288" t="s">
        <v>10</v>
      </c>
      <c r="H5" s="288" t="s">
        <v>104</v>
      </c>
      <c r="I5" s="288" t="s">
        <v>12</v>
      </c>
    </row>
    <row r="6" spans="1:9" s="122" customFormat="1" ht="21" customHeight="1" thickBot="1" x14ac:dyDescent="0.3">
      <c r="A6" s="297"/>
      <c r="B6" s="294"/>
      <c r="C6" s="282"/>
      <c r="D6" s="289"/>
      <c r="E6" s="307"/>
      <c r="F6" s="307"/>
      <c r="G6" s="307"/>
      <c r="H6" s="307"/>
      <c r="I6" s="307"/>
    </row>
    <row r="7" spans="1:9" s="122" customFormat="1" ht="40.5" customHeight="1" thickBot="1" x14ac:dyDescent="0.3">
      <c r="A7" s="290"/>
      <c r="B7" s="286" t="s">
        <v>102</v>
      </c>
      <c r="C7" s="287"/>
      <c r="D7" s="272" t="s">
        <v>5</v>
      </c>
      <c r="E7" s="273"/>
      <c r="F7" s="274"/>
      <c r="G7" s="272" t="s">
        <v>6</v>
      </c>
      <c r="H7" s="273"/>
      <c r="I7" s="274"/>
    </row>
    <row r="8" spans="1:9" ht="87.75" customHeight="1" x14ac:dyDescent="0.2">
      <c r="A8" s="291"/>
      <c r="B8" s="137" t="s">
        <v>69</v>
      </c>
      <c r="C8" s="138" t="s">
        <v>103</v>
      </c>
      <c r="D8" s="172">
        <f>IF(D7="לא",0%,40%)</f>
        <v>0.4</v>
      </c>
      <c r="E8" s="169"/>
      <c r="F8" s="170">
        <f>E8*D8</f>
        <v>0</v>
      </c>
      <c r="G8" s="172">
        <f>IF(G7="לא",0%,40%)</f>
        <v>0</v>
      </c>
      <c r="H8" s="169"/>
      <c r="I8" s="170">
        <f>H8*G8</f>
        <v>0</v>
      </c>
    </row>
    <row r="9" spans="1:9" ht="55.5" customHeight="1" x14ac:dyDescent="0.2">
      <c r="A9" s="232" t="s">
        <v>195</v>
      </c>
      <c r="B9" s="271" t="s">
        <v>194</v>
      </c>
      <c r="C9" s="271"/>
      <c r="D9" s="173">
        <f>IF(D7="לא",30%,30%)</f>
        <v>0.3</v>
      </c>
      <c r="E9" s="171" t="s">
        <v>196</v>
      </c>
      <c r="F9" s="171">
        <f>SUMPRODUCT('חוו"ד לקוחות'!D13,D9)</f>
        <v>0</v>
      </c>
      <c r="G9" s="173">
        <f>IF(G7="לא",30%,30%)</f>
        <v>0.3</v>
      </c>
      <c r="H9" s="171" t="s">
        <v>196</v>
      </c>
      <c r="I9" s="171">
        <f>'חוו"ד לקוחות'!F13</f>
        <v>0</v>
      </c>
    </row>
    <row r="10" spans="1:9" ht="118.5" customHeight="1" x14ac:dyDescent="0.2">
      <c r="A10" s="232" t="s">
        <v>201</v>
      </c>
      <c r="B10" s="227" t="s">
        <v>200</v>
      </c>
      <c r="C10" s="226" t="s">
        <v>222</v>
      </c>
      <c r="D10" s="228">
        <f>IF(D7="לא",35%,15%)</f>
        <v>0.15</v>
      </c>
      <c r="E10" s="229">
        <v>3</v>
      </c>
      <c r="F10" s="229">
        <f>IF(D7="כן",E10*3-9,E10*7-21)</f>
        <v>0</v>
      </c>
      <c r="G10" s="228">
        <f>IF(G7="לא",35%,15%)</f>
        <v>0.35</v>
      </c>
      <c r="H10" s="229">
        <v>3</v>
      </c>
      <c r="I10" s="229">
        <f>IF(G7="כן",H10*3-9,H10*7-21)</f>
        <v>0</v>
      </c>
    </row>
    <row r="11" spans="1:9" ht="93.75" customHeight="1" x14ac:dyDescent="0.2">
      <c r="A11" s="232" t="s">
        <v>202</v>
      </c>
      <c r="B11" s="230" t="s">
        <v>203</v>
      </c>
      <c r="C11" s="231" t="s">
        <v>223</v>
      </c>
      <c r="D11" s="173">
        <f>IF(D8="לא",35%,15%)</f>
        <v>0.15</v>
      </c>
      <c r="E11" s="229">
        <v>0</v>
      </c>
      <c r="F11" s="229">
        <f>IF(D8="כן",E11*3,E11*7)</f>
        <v>0</v>
      </c>
      <c r="G11" s="173">
        <f>IF(G7="לא",35%,15%)</f>
        <v>0.35</v>
      </c>
      <c r="H11" s="229">
        <v>0</v>
      </c>
      <c r="I11" s="229">
        <f>IF(G8="כן",H11*3,H11*7)</f>
        <v>0</v>
      </c>
    </row>
    <row r="12" spans="1:9" ht="42" customHeight="1" thickBot="1" x14ac:dyDescent="0.25">
      <c r="A12" s="308" t="s">
        <v>16</v>
      </c>
      <c r="B12" s="309"/>
      <c r="C12" s="310"/>
      <c r="D12" s="311">
        <f>SUM(F8:F11)</f>
        <v>0</v>
      </c>
      <c r="E12" s="312"/>
      <c r="F12" s="313"/>
      <c r="G12" s="301">
        <f>SUM(I8:I11)</f>
        <v>0</v>
      </c>
      <c r="H12" s="302"/>
      <c r="I12" s="303"/>
    </row>
    <row r="13" spans="1:9" ht="42" customHeight="1" thickBot="1" x14ac:dyDescent="0.25">
      <c r="A13" s="292" t="s">
        <v>13</v>
      </c>
      <c r="B13" s="293"/>
      <c r="C13" s="214">
        <v>75</v>
      </c>
      <c r="D13" s="305" t="str">
        <f>IF(D12&gt;=$C$13,"V","X")</f>
        <v>X</v>
      </c>
      <c r="E13" s="305"/>
      <c r="F13" s="306"/>
      <c r="G13" s="304" t="str">
        <f t="shared" ref="G13" si="0">IF(G12&gt;=$C$13,"V","X")</f>
        <v>X</v>
      </c>
      <c r="H13" s="305"/>
      <c r="I13" s="306"/>
    </row>
    <row r="14" spans="1:9" ht="20.25" customHeight="1" thickBot="1" x14ac:dyDescent="0.25">
      <c r="A14" s="298"/>
      <c r="B14" s="299"/>
      <c r="C14" s="299"/>
      <c r="D14" s="299"/>
      <c r="E14" s="299"/>
      <c r="F14" s="299"/>
      <c r="G14" s="299"/>
      <c r="H14" s="299"/>
      <c r="I14" s="300"/>
    </row>
    <row r="15" spans="1:9" ht="49.5" customHeight="1" thickBot="1" x14ac:dyDescent="0.25">
      <c r="A15" s="292" t="s">
        <v>115</v>
      </c>
      <c r="B15" s="293" t="s">
        <v>72</v>
      </c>
      <c r="C15" s="214">
        <v>65</v>
      </c>
      <c r="D15" s="305" t="str">
        <f>IF(D12&gt;=$C$15,"V","X")</f>
        <v>X</v>
      </c>
      <c r="E15" s="305"/>
      <c r="F15" s="306"/>
      <c r="G15" s="304" t="str">
        <f t="shared" ref="G15" si="1">IF(G12&gt;=$C$15,"V","X")</f>
        <v>X</v>
      </c>
      <c r="H15" s="305"/>
      <c r="I15" s="306"/>
    </row>
    <row r="16" spans="1:9" ht="14.25" customHeight="1" x14ac:dyDescent="0.2">
      <c r="C16" s="136"/>
    </row>
    <row r="17" spans="3:3" ht="15.75" x14ac:dyDescent="0.2">
      <c r="C17" s="136"/>
    </row>
    <row r="33" ht="14.25" customHeight="1" x14ac:dyDescent="0.2"/>
    <row r="34" ht="15" customHeight="1" x14ac:dyDescent="0.2"/>
    <row r="36" ht="14.25" customHeight="1" x14ac:dyDescent="0.2"/>
    <row r="37" ht="15" customHeight="1" x14ac:dyDescent="0.2"/>
    <row r="38" ht="16.5" customHeight="1" x14ac:dyDescent="0.2"/>
  </sheetData>
  <mergeCells count="28">
    <mergeCell ref="I5:I6"/>
    <mergeCell ref="H5:H6"/>
    <mergeCell ref="G5:G6"/>
    <mergeCell ref="G4:I4"/>
    <mergeCell ref="G2:I3"/>
    <mergeCell ref="A7:A8"/>
    <mergeCell ref="A13:B13"/>
    <mergeCell ref="A15:B15"/>
    <mergeCell ref="B2:B6"/>
    <mergeCell ref="A2:A6"/>
    <mergeCell ref="A14:I14"/>
    <mergeCell ref="G12:I12"/>
    <mergeCell ref="G15:I15"/>
    <mergeCell ref="G13:I13"/>
    <mergeCell ref="G7:I7"/>
    <mergeCell ref="D15:F15"/>
    <mergeCell ref="D13:F13"/>
    <mergeCell ref="E5:E6"/>
    <mergeCell ref="A12:C12"/>
    <mergeCell ref="D12:F12"/>
    <mergeCell ref="F5:F6"/>
    <mergeCell ref="B9:C9"/>
    <mergeCell ref="D7:F7"/>
    <mergeCell ref="D2:F3"/>
    <mergeCell ref="C2:C6"/>
    <mergeCell ref="D4:F4"/>
    <mergeCell ref="B7:C7"/>
    <mergeCell ref="D5:D6"/>
  </mergeCells>
  <conditionalFormatting sqref="D13:I13">
    <cfRule type="containsText" dxfId="31" priority="5" operator="containsText" text="X">
      <formula>NOT(ISERROR(SEARCH("X",D13)))</formula>
    </cfRule>
    <cfRule type="containsText" dxfId="30" priority="6" operator="containsText" text="V">
      <formula>NOT(ISERROR(SEARCH("V",D13)))</formula>
    </cfRule>
  </conditionalFormatting>
  <conditionalFormatting sqref="D15:I15">
    <cfRule type="containsText" dxfId="29" priority="1" operator="containsText" text="X">
      <formula>NOT(ISERROR(SEARCH("X",D15)))</formula>
    </cfRule>
    <cfRule type="containsText" dxfId="28" priority="2" operator="containsText" text="V">
      <formula>NOT(ISERROR(SEARCH("V",D15)))</formula>
    </cfRule>
  </conditionalFormatting>
  <dataValidations count="3">
    <dataValidation type="list" allowBlank="1" showInputMessage="1" showErrorMessage="1" sqref="D7:I7">
      <formula1>"כן,לא, טרם חושב על ידינו"</formula1>
    </dataValidation>
    <dataValidation type="whole" allowBlank="1" showInputMessage="1" showErrorMessage="1" sqref="E10 H10">
      <formula1>3</formula1>
      <formula2>8</formula2>
    </dataValidation>
    <dataValidation type="whole" allowBlank="1" showInputMessage="1" showErrorMessage="1" sqref="E11 H11">
      <formula1>0</formula1>
      <formula2>5</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498" operator="containsText" id="{42878192-A499-4680-9B7F-F54603F9B265}">
            <xm:f>NOT(ISERROR(SEARCH($E$10,E8)))</xm:f>
            <xm:f>$E$10</xm:f>
            <x14:dxf>
              <font>
                <color rgb="FF9C0006"/>
              </font>
              <fill>
                <patternFill>
                  <bgColor rgb="FFFFC7CE"/>
                </patternFill>
              </fill>
            </x14:dxf>
          </x14:cfRule>
          <xm:sqref>E8 H8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rightToLeft="1" zoomScale="90" zoomScaleNormal="90" workbookViewId="0">
      <pane xSplit="3" ySplit="6" topLeftCell="D8" activePane="bottomRight" state="frozen"/>
      <selection pane="topRight" activeCell="D1" sqref="D1"/>
      <selection pane="bottomLeft" activeCell="A7" sqref="A7"/>
      <selection pane="bottomRight" activeCell="I10" sqref="I10"/>
    </sheetView>
  </sheetViews>
  <sheetFormatPr defaultRowHeight="14.25" x14ac:dyDescent="0.2"/>
  <cols>
    <col min="2" max="2" width="17.125" customWidth="1"/>
    <col min="3" max="3" width="50.75" customWidth="1"/>
    <col min="4" max="4" width="10" customWidth="1"/>
    <col min="5" max="5" width="12.625" customWidth="1"/>
    <col min="6" max="6" width="10.125" customWidth="1"/>
    <col min="7" max="7" width="10" customWidth="1"/>
    <col min="8" max="8" width="14.25" customWidth="1"/>
    <col min="9" max="9" width="9.75" customWidth="1"/>
  </cols>
  <sheetData>
    <row r="1" spans="1:9" ht="15" customHeight="1" thickBot="1" x14ac:dyDescent="0.25"/>
    <row r="2" spans="1:9" s="123" customFormat="1" ht="15" customHeight="1" x14ac:dyDescent="0.25">
      <c r="A2" s="295" t="s">
        <v>68</v>
      </c>
      <c r="B2" s="281" t="s">
        <v>70</v>
      </c>
      <c r="C2" s="281" t="s">
        <v>67</v>
      </c>
      <c r="D2" s="276">
        <v>1</v>
      </c>
      <c r="E2" s="276"/>
      <c r="F2" s="277"/>
      <c r="G2" s="275">
        <v>2</v>
      </c>
      <c r="H2" s="276"/>
      <c r="I2" s="277"/>
    </row>
    <row r="3" spans="1:9" s="122" customFormat="1" ht="15" customHeight="1" thickBot="1" x14ac:dyDescent="0.3">
      <c r="A3" s="296"/>
      <c r="B3" s="282"/>
      <c r="C3" s="282"/>
      <c r="D3" s="279"/>
      <c r="E3" s="279"/>
      <c r="F3" s="280"/>
      <c r="G3" s="278"/>
      <c r="H3" s="279"/>
      <c r="I3" s="280"/>
    </row>
    <row r="4" spans="1:9" s="122" customFormat="1" ht="29.25" customHeight="1" thickBot="1" x14ac:dyDescent="0.3">
      <c r="A4" s="296"/>
      <c r="B4" s="282"/>
      <c r="C4" s="282"/>
      <c r="D4" s="284">
        <f>'תנאי-סף'!D4</f>
        <v>0</v>
      </c>
      <c r="E4" s="284"/>
      <c r="F4" s="285"/>
      <c r="G4" s="314">
        <f>'תנאי-סף'!E4</f>
        <v>0</v>
      </c>
      <c r="H4" s="315"/>
      <c r="I4" s="316"/>
    </row>
    <row r="5" spans="1:9" s="122" customFormat="1" ht="32.25" customHeight="1" x14ac:dyDescent="0.25">
      <c r="A5" s="296"/>
      <c r="B5" s="282"/>
      <c r="C5" s="282"/>
      <c r="D5" s="317" t="s">
        <v>10</v>
      </c>
      <c r="E5" s="288" t="s">
        <v>104</v>
      </c>
      <c r="F5" s="288" t="s">
        <v>12</v>
      </c>
      <c r="G5" s="288" t="s">
        <v>10</v>
      </c>
      <c r="H5" s="288" t="s">
        <v>104</v>
      </c>
      <c r="I5" s="288" t="s">
        <v>12</v>
      </c>
    </row>
    <row r="6" spans="1:9" s="122" customFormat="1" ht="21" customHeight="1" thickBot="1" x14ac:dyDescent="0.3">
      <c r="A6" s="297"/>
      <c r="B6" s="294"/>
      <c r="C6" s="282"/>
      <c r="D6" s="318"/>
      <c r="E6" s="307"/>
      <c r="F6" s="307"/>
      <c r="G6" s="307"/>
      <c r="H6" s="307"/>
      <c r="I6" s="307"/>
    </row>
    <row r="7" spans="1:9" s="122" customFormat="1" ht="40.5" customHeight="1" thickBot="1" x14ac:dyDescent="0.3">
      <c r="A7" s="290"/>
      <c r="B7" s="286" t="s">
        <v>102</v>
      </c>
      <c r="C7" s="287"/>
      <c r="D7" s="273" t="s">
        <v>5</v>
      </c>
      <c r="E7" s="273"/>
      <c r="F7" s="274"/>
      <c r="G7" s="272" t="s">
        <v>6</v>
      </c>
      <c r="H7" s="273"/>
      <c r="I7" s="274"/>
    </row>
    <row r="8" spans="1:9" ht="87.75" customHeight="1" x14ac:dyDescent="0.2">
      <c r="A8" s="291"/>
      <c r="B8" s="137" t="s">
        <v>69</v>
      </c>
      <c r="C8" s="236" t="s">
        <v>103</v>
      </c>
      <c r="D8" s="233">
        <f>IF(D7="לא",0%,40%)</f>
        <v>0.4</v>
      </c>
      <c r="E8" s="169"/>
      <c r="F8" s="170">
        <f>E8*D8</f>
        <v>0</v>
      </c>
      <c r="G8" s="233">
        <f>IF(G7="לא",0%,40%)</f>
        <v>0</v>
      </c>
      <c r="H8" s="169"/>
      <c r="I8" s="170">
        <f>H8*G8</f>
        <v>0</v>
      </c>
    </row>
    <row r="9" spans="1:9" ht="55.5" customHeight="1" x14ac:dyDescent="0.2">
      <c r="A9" s="232" t="s">
        <v>204</v>
      </c>
      <c r="B9" s="271" t="s">
        <v>194</v>
      </c>
      <c r="C9" s="319"/>
      <c r="D9" s="234">
        <f>IF(D7="לא",40%,30%)</f>
        <v>0.3</v>
      </c>
      <c r="E9" s="171" t="s">
        <v>196</v>
      </c>
      <c r="F9" s="171">
        <f>SUMPRODUCT('חוו"ד לקוחות'!D13,D9)</f>
        <v>0</v>
      </c>
      <c r="G9" s="234">
        <f>IF(G7="לא",40%,30%)</f>
        <v>0.4</v>
      </c>
      <c r="H9" s="171" t="s">
        <v>196</v>
      </c>
      <c r="I9" s="171">
        <f>'חוו"ד לקוחות'!F13</f>
        <v>0</v>
      </c>
    </row>
    <row r="10" spans="1:9" ht="55.5" customHeight="1" x14ac:dyDescent="0.2">
      <c r="A10" s="232"/>
      <c r="B10" s="271" t="s">
        <v>224</v>
      </c>
      <c r="C10" s="319"/>
      <c r="D10" s="235">
        <f>IF(D7="לא",20%,15%)</f>
        <v>0.15</v>
      </c>
      <c r="E10" s="229"/>
      <c r="F10" s="229">
        <f>IF(E10="כן",15,0)</f>
        <v>0</v>
      </c>
      <c r="G10" s="235">
        <f>IF(G7="לא",20%,15%)</f>
        <v>0.2</v>
      </c>
      <c r="H10" s="229"/>
      <c r="I10" s="229">
        <f>IF(H10="כן",15,0)</f>
        <v>0</v>
      </c>
    </row>
    <row r="11" spans="1:9" ht="118.5" customHeight="1" thickBot="1" x14ac:dyDescent="0.25">
      <c r="A11" s="237" t="s">
        <v>205</v>
      </c>
      <c r="B11" s="238" t="s">
        <v>206</v>
      </c>
      <c r="C11" s="239" t="s">
        <v>225</v>
      </c>
      <c r="D11" s="234">
        <f>IF(D7="לא",40%,15%)</f>
        <v>0.15</v>
      </c>
      <c r="E11" s="171">
        <v>3</v>
      </c>
      <c r="F11" s="171">
        <f>IF(D7="כן",E11*3-9,E11*6-18)</f>
        <v>0</v>
      </c>
      <c r="G11" s="234">
        <f>IF(G7="לא",40%,15%)</f>
        <v>0.4</v>
      </c>
      <c r="H11" s="171">
        <v>3</v>
      </c>
      <c r="I11" s="171">
        <f>IF(G7="כן",H11*3-9,H11*6-18)</f>
        <v>0</v>
      </c>
    </row>
    <row r="12" spans="1:9" ht="42" customHeight="1" thickBot="1" x14ac:dyDescent="0.25">
      <c r="A12" s="308" t="s">
        <v>16</v>
      </c>
      <c r="B12" s="309"/>
      <c r="C12" s="310"/>
      <c r="D12" s="311">
        <f>SUM(F8:F11)</f>
        <v>0</v>
      </c>
      <c r="E12" s="312"/>
      <c r="F12" s="313"/>
      <c r="G12" s="311">
        <f>SUM(I8:I11)</f>
        <v>0</v>
      </c>
      <c r="H12" s="312"/>
      <c r="I12" s="313"/>
    </row>
    <row r="13" spans="1:9" ht="42" customHeight="1" thickBot="1" x14ac:dyDescent="0.25">
      <c r="A13" s="292" t="s">
        <v>13</v>
      </c>
      <c r="B13" s="293"/>
      <c r="C13" s="214">
        <v>75</v>
      </c>
      <c r="D13" s="305" t="str">
        <f>IF(D12&gt;=$C$13,"V","X")</f>
        <v>X</v>
      </c>
      <c r="E13" s="305"/>
      <c r="F13" s="306"/>
      <c r="G13" s="304" t="str">
        <f t="shared" ref="G13" si="0">IF(G12&gt;=$C$13,"V","X")</f>
        <v>X</v>
      </c>
      <c r="H13" s="305"/>
      <c r="I13" s="306"/>
    </row>
    <row r="14" spans="1:9" ht="20.25" customHeight="1" thickBot="1" x14ac:dyDescent="0.25">
      <c r="A14" s="298"/>
      <c r="B14" s="299"/>
      <c r="C14" s="299"/>
      <c r="D14" s="299"/>
      <c r="E14" s="299"/>
      <c r="F14" s="299"/>
      <c r="G14" s="299"/>
      <c r="H14" s="299"/>
      <c r="I14" s="300"/>
    </row>
    <row r="15" spans="1:9" ht="49.5" customHeight="1" thickBot="1" x14ac:dyDescent="0.25">
      <c r="A15" s="292" t="s">
        <v>115</v>
      </c>
      <c r="B15" s="293" t="s">
        <v>72</v>
      </c>
      <c r="C15" s="214">
        <v>65</v>
      </c>
      <c r="D15" s="305" t="str">
        <f>IF(D12&gt;=$C$15,"V","X")</f>
        <v>X</v>
      </c>
      <c r="E15" s="305"/>
      <c r="F15" s="306"/>
      <c r="G15" s="304" t="str">
        <f t="shared" ref="G15" si="1">IF(G12&gt;=$C$15,"V","X")</f>
        <v>X</v>
      </c>
      <c r="H15" s="305"/>
      <c r="I15" s="306"/>
    </row>
    <row r="16" spans="1:9" ht="14.25" customHeight="1" x14ac:dyDescent="0.2">
      <c r="C16" s="136"/>
    </row>
    <row r="17" spans="3:3" ht="15.75" x14ac:dyDescent="0.2">
      <c r="C17" s="136"/>
    </row>
    <row r="33" ht="14.25" customHeight="1" x14ac:dyDescent="0.2"/>
    <row r="34" ht="15" customHeight="1" x14ac:dyDescent="0.2"/>
    <row r="36" ht="14.25" customHeight="1" x14ac:dyDescent="0.2"/>
    <row r="37" ht="15" customHeight="1" x14ac:dyDescent="0.2"/>
    <row r="38" ht="16.5" customHeight="1" x14ac:dyDescent="0.2"/>
  </sheetData>
  <mergeCells count="29">
    <mergeCell ref="A13:B13"/>
    <mergeCell ref="D13:F13"/>
    <mergeCell ref="G13:I13"/>
    <mergeCell ref="A14:I14"/>
    <mergeCell ref="A15:B15"/>
    <mergeCell ref="D15:F15"/>
    <mergeCell ref="G15:I15"/>
    <mergeCell ref="E5:E6"/>
    <mergeCell ref="B9:C9"/>
    <mergeCell ref="A12:C12"/>
    <mergeCell ref="D12:F12"/>
    <mergeCell ref="G12:I12"/>
    <mergeCell ref="B10:C10"/>
    <mergeCell ref="F5:F6"/>
    <mergeCell ref="G5:G6"/>
    <mergeCell ref="H5:H6"/>
    <mergeCell ref="I5:I6"/>
    <mergeCell ref="A7:A8"/>
    <mergeCell ref="B7:C7"/>
    <mergeCell ref="D7:F7"/>
    <mergeCell ref="G7:I7"/>
    <mergeCell ref="A2:A6"/>
    <mergeCell ref="B2:B6"/>
    <mergeCell ref="C2:C6"/>
    <mergeCell ref="D2:F3"/>
    <mergeCell ref="G2:I3"/>
    <mergeCell ref="D4:F4"/>
    <mergeCell ref="G4:I4"/>
    <mergeCell ref="D5:D6"/>
  </mergeCells>
  <conditionalFormatting sqref="D13:I13">
    <cfRule type="containsText" dxfId="26" priority="3" operator="containsText" text="X">
      <formula>NOT(ISERROR(SEARCH("X",D13)))</formula>
    </cfRule>
    <cfRule type="containsText" dxfId="25" priority="4" operator="containsText" text="V">
      <formula>NOT(ISERROR(SEARCH("V",D13)))</formula>
    </cfRule>
  </conditionalFormatting>
  <conditionalFormatting sqref="D15:I15">
    <cfRule type="containsText" dxfId="24" priority="1" operator="containsText" text="X">
      <formula>NOT(ISERROR(SEARCH("X",D15)))</formula>
    </cfRule>
    <cfRule type="containsText" dxfId="23" priority="2" operator="containsText" text="V">
      <formula>NOT(ISERROR(SEARCH("V",D15)))</formula>
    </cfRule>
  </conditionalFormatting>
  <dataValidations count="3">
    <dataValidation type="whole" allowBlank="1" showInputMessage="1" showErrorMessage="1" sqref="E11 H11">
      <formula1>3</formula1>
      <formula2>8</formula2>
    </dataValidation>
    <dataValidation type="list" allowBlank="1" showInputMessage="1" showErrorMessage="1" sqref="D7:I7">
      <formula1>"כן,לא, טרם חושב על ידינו"</formula1>
    </dataValidation>
    <dataValidation type="list" allowBlank="1" showInputMessage="1" showErrorMessage="1" sqref="E10 H10">
      <formula1>"כן,לא"</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5" operator="containsText" id="{D06B9E56-E718-4F75-8833-E97B5046C753}">
            <xm:f>NOT(ISERROR(SEARCH($E$11,E8)))</xm:f>
            <xm:f>$E$11</xm:f>
            <x14:dxf>
              <font>
                <color rgb="FF9C0006"/>
              </font>
              <fill>
                <patternFill>
                  <bgColor rgb="FFFFC7CE"/>
                </patternFill>
              </fill>
            </x14:dxf>
          </x14:cfRule>
          <xm:sqref>E8 H8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rightToLeft="1" workbookViewId="0">
      <selection activeCell="M18" sqref="M18"/>
    </sheetView>
  </sheetViews>
  <sheetFormatPr defaultRowHeight="14.25" x14ac:dyDescent="0.2"/>
  <cols>
    <col min="2" max="2" width="28" customWidth="1"/>
    <col min="4" max="4" width="9.375" customWidth="1"/>
    <col min="5" max="5" width="11" customWidth="1"/>
    <col min="6" max="6" width="11.25" customWidth="1"/>
    <col min="7" max="7" width="12.25" customWidth="1"/>
    <col min="8" max="8" width="10" hidden="1" customWidth="1"/>
    <col min="9" max="9" width="11.375" hidden="1" customWidth="1"/>
    <col min="10" max="11" width="0" hidden="1" customWidth="1"/>
  </cols>
  <sheetData>
    <row r="1" spans="1:11" ht="15" thickBot="1" x14ac:dyDescent="0.25"/>
    <row r="2" spans="1:11" ht="30" customHeight="1" x14ac:dyDescent="0.2">
      <c r="A2" s="331" t="s">
        <v>105</v>
      </c>
      <c r="B2" s="332"/>
      <c r="C2" s="333"/>
      <c r="D2" s="327">
        <v>1</v>
      </c>
      <c r="E2" s="328"/>
      <c r="F2" s="327">
        <v>2</v>
      </c>
      <c r="G2" s="328"/>
      <c r="H2" s="327">
        <v>5</v>
      </c>
      <c r="I2" s="328"/>
      <c r="J2" s="327">
        <v>6</v>
      </c>
      <c r="K2" s="328"/>
    </row>
    <row r="3" spans="1:11" ht="30" customHeight="1" x14ac:dyDescent="0.2">
      <c r="A3" s="174"/>
      <c r="B3" s="175"/>
      <c r="C3" s="176"/>
      <c r="D3" s="329"/>
      <c r="E3" s="329"/>
      <c r="F3" s="329">
        <f>'תנאי-סף'!E4</f>
        <v>0</v>
      </c>
      <c r="G3" s="329"/>
      <c r="H3" s="329"/>
      <c r="I3" s="329"/>
      <c r="J3" s="329"/>
      <c r="K3" s="330"/>
    </row>
    <row r="4" spans="1:11" ht="16.5" thickBot="1" x14ac:dyDescent="0.25">
      <c r="A4" s="177"/>
      <c r="B4" s="178"/>
      <c r="C4" s="178"/>
      <c r="D4" s="179" t="s">
        <v>106</v>
      </c>
      <c r="E4" s="180" t="s">
        <v>107</v>
      </c>
      <c r="F4" s="179" t="s">
        <v>106</v>
      </c>
      <c r="G4" s="180" t="s">
        <v>107</v>
      </c>
      <c r="H4" s="179" t="s">
        <v>106</v>
      </c>
      <c r="I4" s="181" t="s">
        <v>107</v>
      </c>
      <c r="J4" s="179" t="s">
        <v>106</v>
      </c>
      <c r="K4" s="181" t="s">
        <v>107</v>
      </c>
    </row>
    <row r="5" spans="1:11" ht="15.75" x14ac:dyDescent="0.2">
      <c r="A5" s="320" t="s">
        <v>108</v>
      </c>
      <c r="B5" s="182" t="s">
        <v>109</v>
      </c>
      <c r="C5" s="322" t="s">
        <v>4</v>
      </c>
      <c r="D5" s="183"/>
      <c r="E5" s="184"/>
      <c r="F5" s="183"/>
      <c r="G5" s="184"/>
      <c r="H5" s="183"/>
      <c r="I5" s="184"/>
      <c r="J5" s="183"/>
      <c r="K5" s="184"/>
    </row>
    <row r="6" spans="1:11" ht="30.75" customHeight="1" x14ac:dyDescent="0.2">
      <c r="A6" s="321"/>
      <c r="B6" s="185" t="s">
        <v>110</v>
      </c>
      <c r="C6" s="323"/>
      <c r="D6" s="186"/>
      <c r="E6" s="187"/>
      <c r="F6" s="186"/>
      <c r="G6" s="187"/>
      <c r="H6" s="186"/>
      <c r="I6" s="187"/>
      <c r="J6" s="186"/>
      <c r="K6" s="187"/>
    </row>
    <row r="7" spans="1:11" ht="31.5" customHeight="1" thickBot="1" x14ac:dyDescent="0.25">
      <c r="A7" s="321"/>
      <c r="B7" s="188" t="s">
        <v>111</v>
      </c>
      <c r="C7" s="323"/>
      <c r="D7" s="189"/>
      <c r="E7" s="190"/>
      <c r="F7" s="189"/>
      <c r="G7" s="190"/>
      <c r="H7" s="189"/>
      <c r="I7" s="190"/>
      <c r="J7" s="189"/>
      <c r="K7" s="191"/>
    </row>
    <row r="8" spans="1:11" ht="52.5" customHeight="1" thickBot="1" x14ac:dyDescent="0.25">
      <c r="A8" s="324" t="s">
        <v>112</v>
      </c>
      <c r="B8" s="192" t="s">
        <v>197</v>
      </c>
      <c r="C8" s="193">
        <v>0.25</v>
      </c>
      <c r="D8" s="194"/>
      <c r="E8" s="195"/>
      <c r="F8" s="194"/>
      <c r="G8" s="195"/>
      <c r="H8" s="194"/>
      <c r="I8" s="195"/>
      <c r="J8" s="194"/>
      <c r="K8" s="195"/>
    </row>
    <row r="9" spans="1:11" ht="38.25" customHeight="1" thickBot="1" x14ac:dyDescent="0.25">
      <c r="A9" s="325"/>
      <c r="B9" s="192" t="s">
        <v>198</v>
      </c>
      <c r="C9" s="196">
        <v>0.15</v>
      </c>
      <c r="D9" s="194"/>
      <c r="E9" s="194"/>
      <c r="F9" s="197"/>
      <c r="G9" s="198"/>
      <c r="H9" s="197"/>
      <c r="I9" s="198"/>
      <c r="J9" s="197"/>
      <c r="K9" s="198"/>
    </row>
    <row r="10" spans="1:11" ht="54" customHeight="1" thickBot="1" x14ac:dyDescent="0.25">
      <c r="A10" s="325"/>
      <c r="B10" s="192" t="s">
        <v>199</v>
      </c>
      <c r="C10" s="196">
        <v>0.2</v>
      </c>
      <c r="D10" s="194"/>
      <c r="E10" s="194"/>
      <c r="F10" s="197"/>
      <c r="G10" s="198"/>
      <c r="H10" s="197"/>
      <c r="I10" s="198"/>
      <c r="J10" s="197"/>
      <c r="K10" s="198"/>
    </row>
    <row r="11" spans="1:11" ht="66.75" customHeight="1" thickBot="1" x14ac:dyDescent="0.25">
      <c r="A11" s="326"/>
      <c r="B11" s="192" t="s">
        <v>7</v>
      </c>
      <c r="C11" s="199">
        <v>0.4</v>
      </c>
      <c r="D11" s="194"/>
      <c r="E11" s="194"/>
      <c r="F11" s="200"/>
      <c r="G11" s="201"/>
      <c r="H11" s="200"/>
      <c r="I11" s="201"/>
      <c r="J11" s="200"/>
      <c r="K11" s="201"/>
    </row>
    <row r="12" spans="1:11" ht="15.75" x14ac:dyDescent="0.2">
      <c r="A12" s="202"/>
      <c r="B12" s="202" t="s">
        <v>113</v>
      </c>
      <c r="C12" s="203">
        <f>SUM(C8:C11)</f>
        <v>1</v>
      </c>
      <c r="D12" s="204">
        <f>SUMPRODUCT(D8:D11,$C$8:$C$11)</f>
        <v>0</v>
      </c>
      <c r="E12" s="204">
        <f t="shared" ref="E12:K12" si="0">SUMPRODUCT(E8:E11,$C$8:$C$11)</f>
        <v>0</v>
      </c>
      <c r="F12" s="204">
        <f t="shared" si="0"/>
        <v>0</v>
      </c>
      <c r="G12" s="204">
        <f t="shared" si="0"/>
        <v>0</v>
      </c>
      <c r="H12" s="204">
        <f t="shared" si="0"/>
        <v>0</v>
      </c>
      <c r="I12" s="204">
        <f t="shared" si="0"/>
        <v>0</v>
      </c>
      <c r="J12" s="204">
        <f t="shared" si="0"/>
        <v>0</v>
      </c>
      <c r="K12" s="205">
        <f t="shared" si="0"/>
        <v>0</v>
      </c>
    </row>
    <row r="13" spans="1:11" ht="16.5" thickBot="1" x14ac:dyDescent="0.3">
      <c r="A13" s="206"/>
      <c r="B13" s="207" t="s">
        <v>114</v>
      </c>
      <c r="C13" s="208"/>
      <c r="D13" s="209">
        <f>AVERAGE(D12:E12)*10</f>
        <v>0</v>
      </c>
      <c r="E13" s="213"/>
      <c r="F13" s="209">
        <f t="shared" ref="F13" si="1">AVERAGE(F12:G12)*10</f>
        <v>0</v>
      </c>
      <c r="G13" s="213"/>
      <c r="H13" s="210">
        <f t="shared" ref="H13:J13" si="2">AVERAGE(H12:I12)</f>
        <v>0</v>
      </c>
      <c r="I13" s="211"/>
      <c r="J13" s="210">
        <f t="shared" si="2"/>
        <v>0</v>
      </c>
      <c r="K13" s="212"/>
    </row>
  </sheetData>
  <mergeCells count="12">
    <mergeCell ref="A5:A7"/>
    <mergeCell ref="C5:C7"/>
    <mergeCell ref="A8:A11"/>
    <mergeCell ref="J2:K2"/>
    <mergeCell ref="D3:E3"/>
    <mergeCell ref="F3:G3"/>
    <mergeCell ref="H3:I3"/>
    <mergeCell ref="J3:K3"/>
    <mergeCell ref="A2:C2"/>
    <mergeCell ref="D2:E2"/>
    <mergeCell ref="F2:G2"/>
    <mergeCell ref="H2:I2"/>
  </mergeCells>
  <dataValidations count="1">
    <dataValidation type="decimal" allowBlank="1" showInputMessage="1" showErrorMessage="1" sqref="D8:K11">
      <formula1>0</formula1>
      <formula2>10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rightToLeft="1" zoomScaleNormal="100" workbookViewId="0">
      <pane xSplit="1" topLeftCell="B1" activePane="topRight" state="frozen"/>
      <selection activeCell="D3" sqref="D3:E3"/>
      <selection pane="topRight" activeCell="E11" sqref="E11:F11"/>
    </sheetView>
  </sheetViews>
  <sheetFormatPr defaultRowHeight="14.25" x14ac:dyDescent="0.2"/>
  <cols>
    <col min="1" max="1" width="21.875" style="146" bestFit="1" customWidth="1"/>
    <col min="2" max="2" width="21.875" style="146" customWidth="1"/>
    <col min="3" max="3" width="11.5" style="146" customWidth="1"/>
    <col min="4" max="4" width="12.875" style="146" customWidth="1"/>
    <col min="5" max="5" width="12.625" style="146" customWidth="1"/>
    <col min="6" max="6" width="11.125" style="146" customWidth="1"/>
    <col min="7" max="16384" width="9" style="146"/>
  </cols>
  <sheetData>
    <row r="1" spans="1:6" ht="15" thickBot="1" x14ac:dyDescent="0.25">
      <c r="A1" s="146" t="s">
        <v>116</v>
      </c>
      <c r="C1" s="146">
        <v>1.17</v>
      </c>
    </row>
    <row r="2" spans="1:6" ht="15" x14ac:dyDescent="0.2">
      <c r="C2" s="334">
        <f>'[1]תנאי-סף'!D2:D3</f>
        <v>1</v>
      </c>
      <c r="D2" s="335"/>
      <c r="E2" s="334">
        <v>2</v>
      </c>
      <c r="F2" s="335"/>
    </row>
    <row r="3" spans="1:6" ht="46.5" customHeight="1" x14ac:dyDescent="0.2">
      <c r="A3" s="215" t="s">
        <v>213</v>
      </c>
      <c r="B3" s="255" t="s">
        <v>212</v>
      </c>
      <c r="C3" s="217" t="s">
        <v>218</v>
      </c>
      <c r="D3" s="217" t="s">
        <v>219</v>
      </c>
      <c r="E3" s="217" t="s">
        <v>218</v>
      </c>
      <c r="F3" s="217" t="s">
        <v>219</v>
      </c>
    </row>
    <row r="4" spans="1:6" ht="46.5" customHeight="1" x14ac:dyDescent="0.2">
      <c r="A4" s="216" t="s">
        <v>214</v>
      </c>
      <c r="B4" s="256" t="s">
        <v>221</v>
      </c>
      <c r="C4" s="218">
        <v>0</v>
      </c>
      <c r="D4" s="218">
        <f>C4*$C$1</f>
        <v>0</v>
      </c>
      <c r="E4" s="218">
        <v>0</v>
      </c>
      <c r="F4" s="218">
        <f>E4*$C$1</f>
        <v>0</v>
      </c>
    </row>
    <row r="5" spans="1:6" ht="46.5" customHeight="1" x14ac:dyDescent="0.2">
      <c r="A5" s="216" t="s">
        <v>215</v>
      </c>
      <c r="B5" s="256" t="s">
        <v>221</v>
      </c>
      <c r="C5" s="218">
        <v>0</v>
      </c>
      <c r="D5" s="218">
        <f t="shared" ref="D5:F7" si="0">C5*$C$1</f>
        <v>0</v>
      </c>
      <c r="E5" s="218">
        <v>0</v>
      </c>
      <c r="F5" s="218">
        <f t="shared" si="0"/>
        <v>0</v>
      </c>
    </row>
    <row r="6" spans="1:6" ht="46.5" customHeight="1" x14ac:dyDescent="0.2">
      <c r="A6" s="216" t="s">
        <v>216</v>
      </c>
      <c r="B6" s="256" t="s">
        <v>221</v>
      </c>
      <c r="C6" s="218">
        <v>0</v>
      </c>
      <c r="D6" s="218">
        <f t="shared" si="0"/>
        <v>0</v>
      </c>
      <c r="E6" s="218">
        <v>0</v>
      </c>
      <c r="F6" s="218">
        <f t="shared" si="0"/>
        <v>0</v>
      </c>
    </row>
    <row r="7" spans="1:6" ht="36" customHeight="1" x14ac:dyDescent="0.2">
      <c r="A7" s="216" t="s">
        <v>217</v>
      </c>
      <c r="B7" s="256" t="s">
        <v>221</v>
      </c>
      <c r="C7" s="218">
        <v>0</v>
      </c>
      <c r="D7" s="218">
        <f t="shared" si="0"/>
        <v>0</v>
      </c>
      <c r="E7" s="218">
        <v>0</v>
      </c>
      <c r="F7" s="218">
        <f t="shared" si="0"/>
        <v>0</v>
      </c>
    </row>
    <row r="8" spans="1:6" ht="32.25" customHeight="1" x14ac:dyDescent="0.2">
      <c r="A8" s="257" t="s">
        <v>220</v>
      </c>
      <c r="B8" s="258" t="s">
        <v>221</v>
      </c>
      <c r="C8" s="259">
        <f>SUM(C7+C4)</f>
        <v>0</v>
      </c>
      <c r="D8" s="259">
        <f>SUM(D7+D4)</f>
        <v>0</v>
      </c>
      <c r="E8" s="259">
        <f>SUM(E7+E4)</f>
        <v>0</v>
      </c>
      <c r="F8" s="259">
        <f>SUM(F7+F4)</f>
        <v>0</v>
      </c>
    </row>
    <row r="9" spans="1:6" ht="15.75" thickBot="1" x14ac:dyDescent="0.25">
      <c r="A9" s="264"/>
      <c r="B9" s="265"/>
      <c r="C9" s="265"/>
      <c r="D9" s="266"/>
      <c r="E9" s="265"/>
      <c r="F9" s="266"/>
    </row>
    <row r="10" spans="1:6" ht="18.75" x14ac:dyDescent="0.2">
      <c r="A10" s="261" t="s">
        <v>73</v>
      </c>
      <c r="B10" s="262"/>
      <c r="C10" s="336">
        <f>RANK(C9,($C8:$E8),1)</f>
        <v>1</v>
      </c>
      <c r="D10" s="337"/>
      <c r="E10" s="336">
        <f>RANK(E9,($C8:$E8),1)</f>
        <v>1</v>
      </c>
      <c r="F10" s="337"/>
    </row>
    <row r="11" spans="1:6" ht="37.5" customHeight="1" x14ac:dyDescent="0.25">
      <c r="A11" s="263" t="s">
        <v>20</v>
      </c>
      <c r="B11" s="260"/>
      <c r="C11" s="338" t="e">
        <f>MIN($C$8:$E$8)/C8*100</f>
        <v>#DIV/0!</v>
      </c>
      <c r="D11" s="339"/>
      <c r="E11" s="338" t="e">
        <f>MIN($C$8:$E$8)/E8*100</f>
        <v>#DIV/0!</v>
      </c>
      <c r="F11" s="339"/>
    </row>
    <row r="12" spans="1:6" s="147" customFormat="1" x14ac:dyDescent="0.2">
      <c r="A12" s="146"/>
      <c r="B12" s="146"/>
      <c r="C12" s="146"/>
      <c r="D12" s="146"/>
    </row>
    <row r="13" spans="1:6" s="147" customFormat="1" x14ac:dyDescent="0.2">
      <c r="A13" s="148"/>
    </row>
    <row r="14" spans="1:6" ht="28.5" customHeight="1" x14ac:dyDescent="0.2"/>
  </sheetData>
  <mergeCells count="6">
    <mergeCell ref="C2:D2"/>
    <mergeCell ref="E2:F2"/>
    <mergeCell ref="C10:D10"/>
    <mergeCell ref="E10:F10"/>
    <mergeCell ref="C11:D11"/>
    <mergeCell ref="E11:F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8"/>
  <sheetViews>
    <sheetView rightToLeft="1" zoomScale="120" zoomScaleNormal="120" workbookViewId="0">
      <selection activeCell="H13" sqref="H13:I13"/>
    </sheetView>
  </sheetViews>
  <sheetFormatPr defaultRowHeight="14.25" x14ac:dyDescent="0.2"/>
  <cols>
    <col min="1" max="1" width="6" customWidth="1"/>
    <col min="2" max="2" width="17.375" customWidth="1"/>
    <col min="3" max="3" width="12.25" customWidth="1"/>
    <col min="4" max="4" width="13" customWidth="1"/>
    <col min="5" max="5" width="16.75" customWidth="1"/>
    <col min="8" max="8" width="14.75" customWidth="1"/>
    <col min="9" max="9" width="10.75" customWidth="1"/>
    <col min="10" max="10" width="11.375" customWidth="1"/>
    <col min="11" max="11" width="13" customWidth="1"/>
  </cols>
  <sheetData>
    <row r="2" spans="2:11" ht="15" thickBot="1" x14ac:dyDescent="0.25"/>
    <row r="3" spans="2:11" ht="15" x14ac:dyDescent="0.25">
      <c r="B3" s="349" t="s">
        <v>210</v>
      </c>
      <c r="C3" s="350"/>
      <c r="D3" s="350"/>
      <c r="E3" s="351"/>
      <c r="H3" s="349" t="s">
        <v>211</v>
      </c>
      <c r="I3" s="350"/>
      <c r="J3" s="350"/>
      <c r="K3" s="351"/>
    </row>
    <row r="4" spans="2:11" ht="15" thickBot="1" x14ac:dyDescent="0.25">
      <c r="B4" s="249"/>
      <c r="C4" s="250"/>
      <c r="D4" s="250"/>
      <c r="E4" s="251"/>
      <c r="H4" s="249"/>
      <c r="I4" s="250"/>
      <c r="J4" s="250"/>
      <c r="K4" s="251"/>
    </row>
    <row r="5" spans="2:11" ht="15" x14ac:dyDescent="0.2">
      <c r="B5" s="347" t="s">
        <v>22</v>
      </c>
      <c r="C5" s="240">
        <v>1</v>
      </c>
      <c r="D5" s="241">
        <v>2</v>
      </c>
      <c r="E5" s="251"/>
      <c r="H5" s="347" t="s">
        <v>22</v>
      </c>
      <c r="I5" s="240">
        <v>1</v>
      </c>
      <c r="J5" s="241">
        <v>2</v>
      </c>
      <c r="K5" s="251"/>
    </row>
    <row r="6" spans="2:11" ht="15" x14ac:dyDescent="0.2">
      <c r="B6" s="348"/>
      <c r="C6" s="242"/>
      <c r="D6" s="243"/>
      <c r="E6" s="251"/>
      <c r="H6" s="348"/>
      <c r="I6" s="242"/>
      <c r="J6" s="243"/>
      <c r="K6" s="251"/>
    </row>
    <row r="7" spans="2:11" ht="30" x14ac:dyDescent="0.2">
      <c r="B7" s="247" t="s">
        <v>208</v>
      </c>
      <c r="C7" s="244">
        <v>0</v>
      </c>
      <c r="D7" s="244">
        <v>0</v>
      </c>
      <c r="E7" s="251"/>
      <c r="H7" s="247" t="s">
        <v>208</v>
      </c>
      <c r="I7" s="244">
        <f>'מחירים ק. בטחון'!C8</f>
        <v>0</v>
      </c>
      <c r="J7" s="244">
        <f>'מחירים ק. בטחון'!E8</f>
        <v>0</v>
      </c>
      <c r="K7" s="251"/>
    </row>
    <row r="8" spans="2:11" ht="30" x14ac:dyDescent="0.2">
      <c r="B8" s="248" t="s">
        <v>209</v>
      </c>
      <c r="C8" s="244">
        <f>C7*1.17</f>
        <v>0</v>
      </c>
      <c r="D8" s="244">
        <f t="shared" ref="D8" si="0">D7*1.17</f>
        <v>0</v>
      </c>
      <c r="E8" s="251"/>
      <c r="H8" s="248" t="s">
        <v>209</v>
      </c>
      <c r="I8" s="244">
        <f>I7*1.17</f>
        <v>0</v>
      </c>
      <c r="J8" s="244">
        <f t="shared" ref="J8" si="1">J7*1.17</f>
        <v>0</v>
      </c>
      <c r="K8" s="251"/>
    </row>
    <row r="9" spans="2:11" ht="15.75" thickBot="1" x14ac:dyDescent="0.25">
      <c r="B9" s="245" t="s">
        <v>18</v>
      </c>
      <c r="C9" s="246">
        <f>IFERROR(MIN($C$8,$D$8)/C8*100,0)</f>
        <v>0</v>
      </c>
      <c r="D9" s="246">
        <f>IFERROR(MIN($C$8,$D$8)/D8*100,0)</f>
        <v>0</v>
      </c>
      <c r="E9" s="251"/>
      <c r="H9" s="245" t="s">
        <v>18</v>
      </c>
      <c r="I9" s="246">
        <f>IFERROR(MIN($C$8,$D$8)/I8*100,0)</f>
        <v>0</v>
      </c>
      <c r="J9" s="246">
        <f>IFERROR(MIN($C$8,$D$8)/J8*100,0)</f>
        <v>0</v>
      </c>
      <c r="K9" s="251"/>
    </row>
    <row r="10" spans="2:11" x14ac:dyDescent="0.2">
      <c r="B10" s="249"/>
      <c r="C10" s="250"/>
      <c r="D10" s="250"/>
      <c r="E10" s="251"/>
      <c r="H10" s="249"/>
      <c r="I10" s="250"/>
      <c r="J10" s="250"/>
      <c r="K10" s="251"/>
    </row>
    <row r="11" spans="2:11" x14ac:dyDescent="0.2">
      <c r="B11" s="249"/>
      <c r="C11" s="250"/>
      <c r="D11" s="250"/>
      <c r="E11" s="251"/>
      <c r="H11" s="249"/>
      <c r="I11" s="250"/>
      <c r="J11" s="250"/>
      <c r="K11" s="251"/>
    </row>
    <row r="12" spans="2:11" ht="15" x14ac:dyDescent="0.25">
      <c r="B12" s="344" t="s">
        <v>207</v>
      </c>
      <c r="C12" s="345"/>
      <c r="D12" s="345"/>
      <c r="E12" s="346"/>
      <c r="H12" s="344" t="s">
        <v>226</v>
      </c>
      <c r="I12" s="345"/>
      <c r="J12" s="345"/>
      <c r="K12" s="346"/>
    </row>
    <row r="13" spans="2:11" ht="15" x14ac:dyDescent="0.25">
      <c r="B13" s="340" t="s">
        <v>23</v>
      </c>
      <c r="C13" s="341"/>
      <c r="D13" s="149">
        <v>1</v>
      </c>
      <c r="E13" s="252">
        <v>2</v>
      </c>
      <c r="H13" s="340" t="s">
        <v>23</v>
      </c>
      <c r="I13" s="341"/>
      <c r="J13" s="149">
        <v>1</v>
      </c>
      <c r="K13" s="252">
        <v>2</v>
      </c>
    </row>
    <row r="14" spans="2:11" ht="15" x14ac:dyDescent="0.25">
      <c r="B14" s="253" t="s">
        <v>4</v>
      </c>
      <c r="C14" s="220" t="s">
        <v>117</v>
      </c>
      <c r="D14" s="150">
        <f>C6</f>
        <v>0</v>
      </c>
      <c r="E14" s="254">
        <f>D6</f>
        <v>0</v>
      </c>
      <c r="H14" s="253" t="s">
        <v>4</v>
      </c>
      <c r="I14" s="220" t="s">
        <v>117</v>
      </c>
      <c r="J14" s="150">
        <f>I6</f>
        <v>0</v>
      </c>
      <c r="K14" s="254">
        <f>J6</f>
        <v>0</v>
      </c>
    </row>
    <row r="15" spans="2:11" x14ac:dyDescent="0.2">
      <c r="B15" s="48">
        <v>0.4</v>
      </c>
      <c r="C15" s="151" t="s">
        <v>19</v>
      </c>
      <c r="D15" s="51">
        <f>'איכות סל ש. אבטחה'!D12</f>
        <v>0</v>
      </c>
      <c r="E15" s="52">
        <f>'איכות סל ש. אבטחה'!G12</f>
        <v>0</v>
      </c>
      <c r="H15" s="48">
        <v>0.4</v>
      </c>
      <c r="I15" s="151" t="s">
        <v>19</v>
      </c>
      <c r="J15" s="51">
        <f>'איכות סל ש. אבטחה'!J12</f>
        <v>0</v>
      </c>
      <c r="K15" s="52">
        <f>'איכות סל ש. אבטחה'!M12</f>
        <v>0</v>
      </c>
    </row>
    <row r="16" spans="2:11" x14ac:dyDescent="0.2">
      <c r="B16" s="48">
        <v>0.6</v>
      </c>
      <c r="C16" s="151" t="s">
        <v>20</v>
      </c>
      <c r="D16" s="51">
        <f>C9</f>
        <v>0</v>
      </c>
      <c r="E16" s="52">
        <f>D9</f>
        <v>0</v>
      </c>
      <c r="H16" s="48">
        <v>0.6</v>
      </c>
      <c r="I16" s="151" t="s">
        <v>20</v>
      </c>
      <c r="J16" s="51">
        <f>I9</f>
        <v>0</v>
      </c>
      <c r="K16" s="52">
        <f>J9</f>
        <v>0</v>
      </c>
    </row>
    <row r="17" spans="2:11" ht="15" x14ac:dyDescent="0.2">
      <c r="B17" s="53">
        <f>SUM(B15:B16)</f>
        <v>1</v>
      </c>
      <c r="C17" s="152" t="s">
        <v>21</v>
      </c>
      <c r="D17" s="56">
        <f>D15*$B$15+D16*$B$16</f>
        <v>0</v>
      </c>
      <c r="E17" s="57">
        <f>E15*$B$15+E16*$B$16</f>
        <v>0</v>
      </c>
      <c r="H17" s="53">
        <f>SUM(H15:H16)</f>
        <v>1</v>
      </c>
      <c r="I17" s="152" t="s">
        <v>21</v>
      </c>
      <c r="J17" s="56">
        <f>J15*$B$15+J16*$B$16</f>
        <v>0</v>
      </c>
      <c r="K17" s="57">
        <f>K15*$B$15+K16*$B$16</f>
        <v>0</v>
      </c>
    </row>
    <row r="18" spans="2:11" ht="15.75" thickBot="1" x14ac:dyDescent="0.25">
      <c r="B18" s="342" t="s">
        <v>25</v>
      </c>
      <c r="C18" s="343"/>
      <c r="D18" s="59" t="e">
        <f>RANK(D17,($D$17,#REF!,#REF!,#REF!,#REF!),0)</f>
        <v>#REF!</v>
      </c>
      <c r="E18" s="60" t="e">
        <f>RANK(E17,($D$17,#REF!,#REF!,#REF!,#REF!),0)</f>
        <v>#REF!</v>
      </c>
      <c r="H18" s="342" t="s">
        <v>25</v>
      </c>
      <c r="I18" s="343"/>
      <c r="J18" s="59" t="e">
        <f>RANK(J17,($D$17,#REF!,#REF!,#REF!,#REF!),0)</f>
        <v>#REF!</v>
      </c>
      <c r="K18" s="60" t="e">
        <f>RANK(K17,($D$17,#REF!,#REF!,#REF!,#REF!),0)</f>
        <v>#REF!</v>
      </c>
    </row>
  </sheetData>
  <mergeCells count="10">
    <mergeCell ref="H3:K3"/>
    <mergeCell ref="H5:H6"/>
    <mergeCell ref="H12:K12"/>
    <mergeCell ref="H13:I13"/>
    <mergeCell ref="H18:I18"/>
    <mergeCell ref="B13:C13"/>
    <mergeCell ref="B18:C18"/>
    <mergeCell ref="B12:E12"/>
    <mergeCell ref="B5:B6"/>
    <mergeCell ref="B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
    <tabColor rgb="FFFFC000"/>
  </sheetPr>
  <dimension ref="B3:U19"/>
  <sheetViews>
    <sheetView rightToLeft="1" zoomScale="75" zoomScaleNormal="75" workbookViewId="0">
      <selection activeCell="N8" sqref="N8"/>
    </sheetView>
  </sheetViews>
  <sheetFormatPr defaultRowHeight="14.25" x14ac:dyDescent="0.2"/>
  <sheetData>
    <row r="3" spans="2:21" ht="15" thickBot="1" x14ac:dyDescent="0.25"/>
    <row r="4" spans="2:21" ht="63.75" customHeight="1" x14ac:dyDescent="0.2">
      <c r="B4" s="356" t="s">
        <v>1</v>
      </c>
      <c r="C4" s="397" t="s">
        <v>8</v>
      </c>
      <c r="D4" s="397"/>
      <c r="E4" s="400" t="s">
        <v>9</v>
      </c>
      <c r="F4" s="394" t="s">
        <v>10</v>
      </c>
      <c r="G4" s="403">
        <v>1</v>
      </c>
      <c r="H4" s="404"/>
      <c r="I4" s="405"/>
      <c r="J4" s="374">
        <v>2</v>
      </c>
      <c r="K4" s="375"/>
      <c r="L4" s="376"/>
      <c r="M4" s="374">
        <v>3</v>
      </c>
      <c r="N4" s="375"/>
      <c r="O4" s="376"/>
      <c r="P4" s="374">
        <v>4</v>
      </c>
      <c r="Q4" s="375"/>
      <c r="R4" s="376"/>
      <c r="S4" s="374">
        <v>5</v>
      </c>
      <c r="T4" s="375"/>
      <c r="U4" s="376"/>
    </row>
    <row r="5" spans="2:21" ht="63.75" customHeight="1" x14ac:dyDescent="0.2">
      <c r="B5" s="357"/>
      <c r="C5" s="398"/>
      <c r="D5" s="398"/>
      <c r="E5" s="401"/>
      <c r="F5" s="395"/>
      <c r="G5" s="391" t="s">
        <v>63</v>
      </c>
      <c r="H5" s="392"/>
      <c r="I5" s="393"/>
      <c r="J5" s="391" t="e">
        <f>IF('תנאי-סף'!#REF!="","",'תנאי-סף'!#REF!)</f>
        <v>#REF!</v>
      </c>
      <c r="K5" s="392"/>
      <c r="L5" s="393"/>
      <c r="M5" s="391" t="e">
        <f>IF('תנאי-סף'!#REF!="","",'תנאי-סף'!#REF!)</f>
        <v>#REF!</v>
      </c>
      <c r="N5" s="392"/>
      <c r="O5" s="393"/>
      <c r="P5" s="391" t="e">
        <f>IF('תנאי-סף'!#REF!="","",'תנאי-סף'!#REF!)</f>
        <v>#REF!</v>
      </c>
      <c r="Q5" s="392"/>
      <c r="R5" s="393"/>
      <c r="S5" s="391" t="e">
        <f>IF('תנאי-סף'!#REF!="","",'תנאי-סף'!#REF!)</f>
        <v>#REF!</v>
      </c>
      <c r="T5" s="392"/>
      <c r="U5" s="393"/>
    </row>
    <row r="6" spans="2:21" ht="63.75" customHeight="1" thickBot="1" x14ac:dyDescent="0.25">
      <c r="B6" s="358"/>
      <c r="C6" s="399"/>
      <c r="D6" s="399"/>
      <c r="E6" s="402"/>
      <c r="F6" s="396"/>
      <c r="G6" s="4" t="s">
        <v>30</v>
      </c>
      <c r="H6" s="5" t="s">
        <v>11</v>
      </c>
      <c r="I6" s="6" t="s">
        <v>12</v>
      </c>
      <c r="J6" s="4" t="s">
        <v>30</v>
      </c>
      <c r="K6" s="5" t="s">
        <v>11</v>
      </c>
      <c r="L6" s="6" t="s">
        <v>12</v>
      </c>
      <c r="M6" s="4" t="s">
        <v>30</v>
      </c>
      <c r="N6" s="5" t="s">
        <v>11</v>
      </c>
      <c r="O6" s="6" t="s">
        <v>12</v>
      </c>
      <c r="P6" s="4" t="s">
        <v>30</v>
      </c>
      <c r="Q6" s="5" t="s">
        <v>11</v>
      </c>
      <c r="R6" s="6" t="s">
        <v>12</v>
      </c>
      <c r="S6" s="4" t="s">
        <v>30</v>
      </c>
      <c r="T6" s="5" t="s">
        <v>11</v>
      </c>
      <c r="U6" s="6" t="s">
        <v>12</v>
      </c>
    </row>
    <row r="7" spans="2:21" ht="51.75" customHeight="1" x14ac:dyDescent="0.2">
      <c r="B7" s="365" t="s">
        <v>43</v>
      </c>
      <c r="C7" s="383" t="s">
        <v>44</v>
      </c>
      <c r="D7" s="10" t="s">
        <v>27</v>
      </c>
      <c r="E7" s="11">
        <v>0.4</v>
      </c>
      <c r="F7" s="371">
        <v>0.2</v>
      </c>
      <c r="G7" s="74">
        <v>6</v>
      </c>
      <c r="H7" s="8">
        <f>IF(G7="","",MIN((G7-1)*10,40))</f>
        <v>40</v>
      </c>
      <c r="I7" s="362">
        <f>SUM(C10)*$F$5</f>
        <v>0</v>
      </c>
      <c r="J7" s="74"/>
      <c r="K7" s="8" t="str">
        <f>IF(J7="","",MIN((J7-1)*10,40))</f>
        <v/>
      </c>
      <c r="L7" s="362">
        <f>SUM(K7:K9)*$F$5</f>
        <v>0</v>
      </c>
      <c r="M7" s="74"/>
      <c r="N7" s="8" t="str">
        <f>IF(M7="","",MIN((M7-1)*10,40))</f>
        <v/>
      </c>
      <c r="O7" s="362">
        <f>SUM(N7:N9)*$F$5</f>
        <v>0</v>
      </c>
      <c r="P7" s="74"/>
      <c r="Q7" s="8" t="str">
        <f>IF(P7="","",MIN((P7-1)*10,40))</f>
        <v/>
      </c>
      <c r="R7" s="362">
        <f>SUM(Q7:Q9)*$F$5</f>
        <v>0</v>
      </c>
      <c r="S7" s="74"/>
      <c r="T7" s="8" t="str">
        <f>IF(S7="","",MIN((S7-1)*10,40))</f>
        <v/>
      </c>
      <c r="U7" s="362">
        <f>SUM(T7:T9)*$F$5</f>
        <v>0</v>
      </c>
    </row>
    <row r="8" spans="2:21" ht="60" customHeight="1" thickBot="1" x14ac:dyDescent="0.25">
      <c r="B8" s="366"/>
      <c r="C8" s="384"/>
      <c r="D8" s="12" t="s">
        <v>39</v>
      </c>
      <c r="E8" s="13">
        <v>0.3</v>
      </c>
      <c r="F8" s="372"/>
      <c r="G8" s="76">
        <v>10</v>
      </c>
      <c r="H8" s="28">
        <f>G8*$E$6*10</f>
        <v>0</v>
      </c>
      <c r="I8" s="363"/>
      <c r="J8" s="76"/>
      <c r="K8" s="28">
        <f>J8*$E$6*10</f>
        <v>0</v>
      </c>
      <c r="L8" s="363"/>
      <c r="M8" s="76"/>
      <c r="N8" s="28">
        <f>M8*$E$6*10</f>
        <v>0</v>
      </c>
      <c r="O8" s="363"/>
      <c r="P8" s="76"/>
      <c r="Q8" s="28">
        <f>P8*$E$6*10</f>
        <v>0</v>
      </c>
      <c r="R8" s="363"/>
      <c r="S8" s="76"/>
      <c r="T8" s="28">
        <f>S8*$E$6*10</f>
        <v>0</v>
      </c>
      <c r="U8" s="363"/>
    </row>
    <row r="9" spans="2:21" ht="66.75" customHeight="1" thickBot="1" x14ac:dyDescent="0.25">
      <c r="B9" s="366"/>
      <c r="C9" s="385"/>
      <c r="D9" s="14" t="s">
        <v>38</v>
      </c>
      <c r="E9" s="15">
        <v>0.3</v>
      </c>
      <c r="F9" s="373"/>
      <c r="G9" s="76">
        <v>10</v>
      </c>
      <c r="H9" s="28">
        <f>G9*$E$7*10</f>
        <v>40</v>
      </c>
      <c r="I9" s="364"/>
      <c r="J9" s="76"/>
      <c r="K9" s="28">
        <f>J9*$E$7*10</f>
        <v>0</v>
      </c>
      <c r="L9" s="364"/>
      <c r="M9" s="76"/>
      <c r="N9" s="28">
        <f>M9*$E$7*10</f>
        <v>0</v>
      </c>
      <c r="O9" s="364"/>
      <c r="P9" s="76"/>
      <c r="Q9" s="28">
        <f>P9*$E$7*10</f>
        <v>0</v>
      </c>
      <c r="R9" s="364"/>
      <c r="S9" s="76"/>
      <c r="T9" s="28">
        <f>S9*$E$7*10</f>
        <v>0</v>
      </c>
      <c r="U9" s="364"/>
    </row>
    <row r="10" spans="2:21" ht="105.75" customHeight="1" thickBot="1" x14ac:dyDescent="0.25">
      <c r="B10" s="365">
        <v>17.899999999999999</v>
      </c>
      <c r="C10" s="386" t="s">
        <v>34</v>
      </c>
      <c r="D10" s="16" t="s">
        <v>31</v>
      </c>
      <c r="E10" s="17">
        <v>0.3</v>
      </c>
      <c r="F10" s="367">
        <f>IF($E$20="לא",35%,IF($E$20="כן",30%,35%))</f>
        <v>0.35</v>
      </c>
      <c r="G10" s="74">
        <v>10</v>
      </c>
      <c r="H10" s="26">
        <f>G10*$E$8*10</f>
        <v>30</v>
      </c>
      <c r="I10" s="369">
        <f>SUM(H10:H12)*$F$8</f>
        <v>0</v>
      </c>
      <c r="J10" s="74"/>
      <c r="K10" s="26">
        <f>J10*$E$8*10</f>
        <v>0</v>
      </c>
      <c r="L10" s="369">
        <f>SUM(K10:K12)*$F$8</f>
        <v>0</v>
      </c>
      <c r="M10" s="74"/>
      <c r="N10" s="26">
        <f>M10*$E$8*10</f>
        <v>0</v>
      </c>
      <c r="O10" s="369">
        <f>SUM(N10:N12)*$F$8</f>
        <v>0</v>
      </c>
      <c r="P10" s="74"/>
      <c r="Q10" s="26">
        <f>P10*$E$8*10</f>
        <v>0</v>
      </c>
      <c r="R10" s="369">
        <f>SUM(Q10:Q12)*$F$8</f>
        <v>0</v>
      </c>
      <c r="S10" s="74"/>
      <c r="T10" s="26">
        <f>S10*$E$8*10</f>
        <v>0</v>
      </c>
      <c r="U10" s="369">
        <f>SUM(T10:T12)*$F$8</f>
        <v>0</v>
      </c>
    </row>
    <row r="11" spans="2:21" ht="15.75" customHeight="1" thickBot="1" x14ac:dyDescent="0.25">
      <c r="B11" s="366"/>
      <c r="C11" s="386"/>
      <c r="D11" s="16" t="s">
        <v>32</v>
      </c>
      <c r="E11" s="17">
        <v>0.4</v>
      </c>
      <c r="F11" s="367"/>
      <c r="G11" s="77">
        <v>10</v>
      </c>
      <c r="H11" s="26">
        <f>G11*$E$9*10</f>
        <v>30</v>
      </c>
      <c r="I11" s="370"/>
      <c r="J11" s="77"/>
      <c r="K11" s="26">
        <f>J11*$E$9*10</f>
        <v>0</v>
      </c>
      <c r="L11" s="370"/>
      <c r="M11" s="77"/>
      <c r="N11" s="26">
        <f>M11*$E$9*10</f>
        <v>0</v>
      </c>
      <c r="O11" s="370"/>
      <c r="P11" s="77"/>
      <c r="Q11" s="26">
        <f>P11*$E$9*10</f>
        <v>0</v>
      </c>
      <c r="R11" s="370"/>
      <c r="S11" s="77"/>
      <c r="T11" s="26">
        <f>S11*$E$9*10</f>
        <v>0</v>
      </c>
      <c r="U11" s="370"/>
    </row>
    <row r="12" spans="2:21" ht="32.25" customHeight="1" thickBot="1" x14ac:dyDescent="0.25">
      <c r="B12" s="366"/>
      <c r="C12" s="387"/>
      <c r="D12" s="69" t="s">
        <v>33</v>
      </c>
      <c r="E12" s="70">
        <v>0.3</v>
      </c>
      <c r="F12" s="368"/>
      <c r="G12" s="77">
        <v>10</v>
      </c>
      <c r="H12" s="26">
        <f>G12*$E$10*10</f>
        <v>30</v>
      </c>
      <c r="I12" s="370"/>
      <c r="J12" s="77"/>
      <c r="K12" s="26">
        <f>J12*$E$10*10</f>
        <v>0</v>
      </c>
      <c r="L12" s="370"/>
      <c r="M12" s="77"/>
      <c r="N12" s="26">
        <f>M12*$E$10*10</f>
        <v>0</v>
      </c>
      <c r="O12" s="370"/>
      <c r="P12" s="77"/>
      <c r="Q12" s="26">
        <f>P12*$E$10*10</f>
        <v>0</v>
      </c>
      <c r="R12" s="370"/>
      <c r="S12" s="77"/>
      <c r="T12" s="26">
        <f>S12*$E$10*10</f>
        <v>0</v>
      </c>
      <c r="U12" s="370"/>
    </row>
    <row r="13" spans="2:21" ht="16.5" customHeight="1" thickBot="1" x14ac:dyDescent="0.25">
      <c r="B13" s="80"/>
      <c r="C13" s="388" t="s">
        <v>35</v>
      </c>
      <c r="D13" s="389"/>
      <c r="E13" s="7" t="s">
        <v>15</v>
      </c>
      <c r="F13" s="72">
        <v>0.1</v>
      </c>
      <c r="G13" s="73">
        <v>10</v>
      </c>
      <c r="H13" s="8">
        <f>G13</f>
        <v>10</v>
      </c>
      <c r="I13" s="9">
        <f>H13</f>
        <v>10</v>
      </c>
      <c r="J13" s="73"/>
      <c r="K13" s="8">
        <f>J13</f>
        <v>0</v>
      </c>
      <c r="L13" s="9">
        <f>K13</f>
        <v>0</v>
      </c>
      <c r="M13" s="73"/>
      <c r="N13" s="8">
        <f>M13</f>
        <v>0</v>
      </c>
      <c r="O13" s="9">
        <f>N13</f>
        <v>0</v>
      </c>
      <c r="P13" s="73"/>
      <c r="Q13" s="8">
        <f>P13</f>
        <v>0</v>
      </c>
      <c r="R13" s="9">
        <f>Q13</f>
        <v>0</v>
      </c>
      <c r="S13" s="73"/>
      <c r="T13" s="8">
        <f>S13</f>
        <v>0</v>
      </c>
      <c r="U13" s="9">
        <f>T13</f>
        <v>0</v>
      </c>
    </row>
    <row r="14" spans="2:21" ht="15" customHeight="1" x14ac:dyDescent="0.2">
      <c r="B14" s="365">
        <v>17.100000000000001</v>
      </c>
      <c r="C14" s="383" t="s">
        <v>14</v>
      </c>
      <c r="D14" s="10" t="s">
        <v>36</v>
      </c>
      <c r="E14" s="71">
        <v>0.35</v>
      </c>
      <c r="F14" s="377">
        <f>IF($E$20="לא",0%,IF($E$20="כן",10%,0%))</f>
        <v>0</v>
      </c>
      <c r="G14" s="74">
        <v>10</v>
      </c>
      <c r="H14" s="26">
        <f>G14*$E$12*10</f>
        <v>30</v>
      </c>
      <c r="I14" s="362" t="e">
        <f>SUM(H14:H16)*$F$12</f>
        <v>#VALUE!</v>
      </c>
      <c r="J14" s="74"/>
      <c r="K14" s="26">
        <f>J14*$E$12*10</f>
        <v>0</v>
      </c>
      <c r="L14" s="362" t="e">
        <f>SUM(K14:K16)*$F$12</f>
        <v>#VALUE!</v>
      </c>
      <c r="M14" s="74"/>
      <c r="N14" s="26">
        <f>M14*$E$12*10</f>
        <v>0</v>
      </c>
      <c r="O14" s="362" t="e">
        <f>SUM(N14:N16)*$F$12</f>
        <v>#VALUE!</v>
      </c>
      <c r="P14" s="74"/>
      <c r="Q14" s="26">
        <f>P14*$E$12*10</f>
        <v>0</v>
      </c>
      <c r="R14" s="362" t="e">
        <f>SUM(Q14:Q16)*$F$12</f>
        <v>#VALUE!</v>
      </c>
      <c r="S14" s="74"/>
      <c r="T14" s="26">
        <f>S14*$E$12*10</f>
        <v>0</v>
      </c>
      <c r="U14" s="362" t="e">
        <f>SUM(T14:T16)*$F$12</f>
        <v>#VALUE!</v>
      </c>
    </row>
    <row r="15" spans="2:21" ht="32.25" customHeight="1" x14ac:dyDescent="0.2">
      <c r="B15" s="366"/>
      <c r="C15" s="384"/>
      <c r="D15" s="19" t="s">
        <v>37</v>
      </c>
      <c r="E15" s="13">
        <v>0.4</v>
      </c>
      <c r="F15" s="378"/>
      <c r="G15" s="78">
        <v>10</v>
      </c>
      <c r="H15" s="29" t="e">
        <f>G15*$E$13*10</f>
        <v>#VALUE!</v>
      </c>
      <c r="I15" s="363"/>
      <c r="J15" s="78"/>
      <c r="K15" s="29" t="e">
        <f>J15*$E$13*10</f>
        <v>#VALUE!</v>
      </c>
      <c r="L15" s="363"/>
      <c r="M15" s="78"/>
      <c r="N15" s="29" t="e">
        <f>M15*$E$13*10</f>
        <v>#VALUE!</v>
      </c>
      <c r="O15" s="363"/>
      <c r="P15" s="78"/>
      <c r="Q15" s="29" t="e">
        <f>P15*$E$13*10</f>
        <v>#VALUE!</v>
      </c>
      <c r="R15" s="363"/>
      <c r="S15" s="78"/>
      <c r="T15" s="29" t="e">
        <f>S15*$E$13*10</f>
        <v>#VALUE!</v>
      </c>
      <c r="U15" s="363"/>
    </row>
    <row r="16" spans="2:21" ht="16.5" customHeight="1" thickBot="1" x14ac:dyDescent="0.25">
      <c r="B16" s="390"/>
      <c r="C16" s="385"/>
      <c r="D16" s="18" t="s">
        <v>7</v>
      </c>
      <c r="E16" s="15">
        <v>0.25</v>
      </c>
      <c r="F16" s="379"/>
      <c r="G16" s="76">
        <v>10</v>
      </c>
      <c r="H16" s="28">
        <f>G16*$E$14*10</f>
        <v>35</v>
      </c>
      <c r="I16" s="364"/>
      <c r="J16" s="76"/>
      <c r="K16" s="28">
        <f>J16*$E$14*10</f>
        <v>0</v>
      </c>
      <c r="L16" s="364"/>
      <c r="M16" s="76"/>
      <c r="N16" s="28">
        <f>M16*$E$14*10</f>
        <v>0</v>
      </c>
      <c r="O16" s="364"/>
      <c r="P16" s="76"/>
      <c r="Q16" s="28">
        <f>P16*$E$14*10</f>
        <v>0</v>
      </c>
      <c r="R16" s="364"/>
      <c r="S16" s="76"/>
      <c r="T16" s="28">
        <f>S16*$E$14*10</f>
        <v>0</v>
      </c>
      <c r="U16" s="364"/>
    </row>
    <row r="17" spans="2:21" ht="135.75" thickBot="1" x14ac:dyDescent="0.25">
      <c r="B17" s="64">
        <v>17.11</v>
      </c>
      <c r="C17" s="68" t="s">
        <v>28</v>
      </c>
      <c r="D17" s="65" t="s">
        <v>29</v>
      </c>
      <c r="E17" s="7" t="s">
        <v>15</v>
      </c>
      <c r="F17" s="66">
        <v>0.05</v>
      </c>
      <c r="G17" s="75" t="s">
        <v>0</v>
      </c>
      <c r="H17" s="27">
        <f>IF(G17="","",IF(G17="V",5,0))</f>
        <v>5</v>
      </c>
      <c r="I17" s="67">
        <f>H17</f>
        <v>5</v>
      </c>
      <c r="J17" s="75"/>
      <c r="K17" s="27" t="str">
        <f>IF(J17="","",IF(J17="V",5,0))</f>
        <v/>
      </c>
      <c r="L17" s="67" t="str">
        <f>K17</f>
        <v/>
      </c>
      <c r="M17" s="75"/>
      <c r="N17" s="27" t="str">
        <f>IF(M17="","",IF(M17="V",5,0))</f>
        <v/>
      </c>
      <c r="O17" s="67" t="str">
        <f>N17</f>
        <v/>
      </c>
      <c r="P17" s="75"/>
      <c r="Q17" s="27" t="str">
        <f>IF(P17="","",IF(P17="V",5,0))</f>
        <v/>
      </c>
      <c r="R17" s="67" t="str">
        <f>Q17</f>
        <v/>
      </c>
      <c r="S17" s="75"/>
      <c r="T17" s="27" t="str">
        <f>IF(S17="","",IF(S17="V",5,0))</f>
        <v/>
      </c>
      <c r="U17" s="67" t="str">
        <f>T17</f>
        <v/>
      </c>
    </row>
    <row r="18" spans="2:21" ht="17.25" customHeight="1" thickBot="1" x14ac:dyDescent="0.25">
      <c r="B18" s="380" t="s">
        <v>16</v>
      </c>
      <c r="C18" s="381"/>
      <c r="D18" s="381"/>
      <c r="E18" s="382"/>
      <c r="F18" s="20">
        <f>SUM(F7:F17)</f>
        <v>0.70000000000000007</v>
      </c>
      <c r="G18" s="359" t="e">
        <f>SUM(I7:I17)</f>
        <v>#VALUE!</v>
      </c>
      <c r="H18" s="360"/>
      <c r="I18" s="361"/>
      <c r="J18" s="359" t="e">
        <f>SUMPRODUCT($F7:$F17,L7:L17)</f>
        <v>#VALUE!</v>
      </c>
      <c r="K18" s="360"/>
      <c r="L18" s="361"/>
      <c r="M18" s="359" t="e">
        <f>SUMPRODUCT($F7:$F17,O7:O17)</f>
        <v>#VALUE!</v>
      </c>
      <c r="N18" s="360"/>
      <c r="O18" s="361"/>
      <c r="P18" s="359" t="e">
        <f>SUMPRODUCT($F7:$F17,R7:R17)</f>
        <v>#VALUE!</v>
      </c>
      <c r="Q18" s="360"/>
      <c r="R18" s="361"/>
      <c r="S18" s="359" t="e">
        <f>SUMPRODUCT($F7:$F17,U7:U17)</f>
        <v>#VALUE!</v>
      </c>
      <c r="T18" s="360"/>
      <c r="U18" s="361"/>
    </row>
    <row r="19" spans="2:21" ht="16.5" customHeight="1" thickBot="1" x14ac:dyDescent="0.25">
      <c r="B19" s="353" t="s">
        <v>13</v>
      </c>
      <c r="C19" s="354"/>
      <c r="D19" s="354"/>
      <c r="E19" s="355"/>
      <c r="F19" s="22">
        <v>70</v>
      </c>
      <c r="G19" s="352" t="e">
        <f>IF(G18&gt;=$F$17,"V","X")</f>
        <v>#VALUE!</v>
      </c>
      <c r="H19" s="352"/>
      <c r="I19" s="352"/>
      <c r="J19" s="352" t="e">
        <f>IF(J18&gt;=$F$17,"V","X")</f>
        <v>#VALUE!</v>
      </c>
      <c r="K19" s="352"/>
      <c r="L19" s="352"/>
      <c r="M19" s="352" t="e">
        <f>IF(M18&gt;=$F$17,"V","X")</f>
        <v>#VALUE!</v>
      </c>
      <c r="N19" s="352"/>
      <c r="O19" s="352"/>
      <c r="P19" s="352" t="e">
        <f>IF(P18&gt;=$F$17,"V","X")</f>
        <v>#VALUE!</v>
      </c>
      <c r="Q19" s="352"/>
      <c r="R19" s="352"/>
      <c r="S19" s="352" t="e">
        <f>IF(S18&gt;=$F$17,"V","X")</f>
        <v>#VALUE!</v>
      </c>
      <c r="T19" s="352"/>
      <c r="U19" s="352"/>
    </row>
  </sheetData>
  <mergeCells count="51">
    <mergeCell ref="S5:U5"/>
    <mergeCell ref="B7:B9"/>
    <mergeCell ref="O7:O9"/>
    <mergeCell ref="R7:R9"/>
    <mergeCell ref="S4:U4"/>
    <mergeCell ref="C7:C9"/>
    <mergeCell ref="M5:O5"/>
    <mergeCell ref="F4:F6"/>
    <mergeCell ref="M4:O4"/>
    <mergeCell ref="G5:I5"/>
    <mergeCell ref="J5:L5"/>
    <mergeCell ref="P5:R5"/>
    <mergeCell ref="C4:D6"/>
    <mergeCell ref="E4:E6"/>
    <mergeCell ref="G4:I4"/>
    <mergeCell ref="J4:L4"/>
    <mergeCell ref="U14:U16"/>
    <mergeCell ref="B18:E18"/>
    <mergeCell ref="G18:I18"/>
    <mergeCell ref="C14:C16"/>
    <mergeCell ref="C10:C12"/>
    <mergeCell ref="C13:D13"/>
    <mergeCell ref="B14:B16"/>
    <mergeCell ref="P4:R4"/>
    <mergeCell ref="R14:R16"/>
    <mergeCell ref="F14:F16"/>
    <mergeCell ref="I14:I16"/>
    <mergeCell ref="L14:L16"/>
    <mergeCell ref="O14:O16"/>
    <mergeCell ref="B4:B6"/>
    <mergeCell ref="J18:L18"/>
    <mergeCell ref="M18:O18"/>
    <mergeCell ref="P18:R18"/>
    <mergeCell ref="S18:U18"/>
    <mergeCell ref="U7:U9"/>
    <mergeCell ref="B10:B12"/>
    <mergeCell ref="F10:F12"/>
    <mergeCell ref="I10:I12"/>
    <mergeCell ref="L10:L12"/>
    <mergeCell ref="O10:O12"/>
    <mergeCell ref="R10:R12"/>
    <mergeCell ref="U10:U12"/>
    <mergeCell ref="F7:F9"/>
    <mergeCell ref="I7:I9"/>
    <mergeCell ref="L7:L9"/>
    <mergeCell ref="S19:U19"/>
    <mergeCell ref="B19:E19"/>
    <mergeCell ref="G19:I19"/>
    <mergeCell ref="J19:L19"/>
    <mergeCell ref="M19:O19"/>
    <mergeCell ref="P19:R19"/>
  </mergeCells>
  <conditionalFormatting sqref="S19:U19">
    <cfRule type="expression" dxfId="21" priority="1">
      <formula>#REF!="X"</formula>
    </cfRule>
    <cfRule type="expression" dxfId="20" priority="2">
      <formula>#REF!="V"</formula>
    </cfRule>
  </conditionalFormatting>
  <conditionalFormatting sqref="G19:I19">
    <cfRule type="expression" dxfId="19" priority="9">
      <formula>#REF!="X"</formula>
    </cfRule>
    <cfRule type="expression" dxfId="18" priority="10">
      <formula>#REF!="V"</formula>
    </cfRule>
  </conditionalFormatting>
  <conditionalFormatting sqref="J19:L19">
    <cfRule type="expression" dxfId="17" priority="7">
      <formula>#REF!="X"</formula>
    </cfRule>
    <cfRule type="expression" dxfId="16" priority="8">
      <formula>#REF!="V"</formula>
    </cfRule>
  </conditionalFormatting>
  <conditionalFormatting sqref="M19:O19">
    <cfRule type="expression" dxfId="15" priority="5">
      <formula>#REF!="X"</formula>
    </cfRule>
    <cfRule type="expression" dxfId="14" priority="6">
      <formula>#REF!="V"</formula>
    </cfRule>
  </conditionalFormatting>
  <conditionalFormatting sqref="P19:R19">
    <cfRule type="expression" dxfId="13" priority="3">
      <formula>#REF!="X"</formula>
    </cfRule>
    <cfRule type="expression" dxfId="12" priority="4">
      <formula>#REF!="V"</formula>
    </cfRule>
  </conditionalFormatting>
  <dataValidations count="3">
    <dataValidation type="whole" allowBlank="1" showInputMessage="1" showErrorMessage="1" errorTitle="שגיאה" error="יש להזין ניקוד בסולם של 1-10" sqref="G8:G16 J8:J16 M8:M16 P8:P16 S8:S16">
      <formula1>1</formula1>
      <formula2>10</formula2>
    </dataValidation>
    <dataValidation type="list" operator="greaterThanOrEqual" allowBlank="1" showInputMessage="1" showErrorMessage="1" sqref="G17 J17 M17 P17 S17">
      <formula1>"V,X"</formula1>
    </dataValidation>
    <dataValidation operator="greaterThanOrEqual" allowBlank="1" showInputMessage="1" showErrorMessage="1" sqref="P7 J7 M7 G7 S7"/>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tabColor theme="5" tint="-0.249977111117893"/>
  </sheetPr>
  <dimension ref="A1"/>
  <sheetViews>
    <sheetView rightToLeft="1" workbookViewId="0">
      <selection activeCell="K18" sqref="K18"/>
    </sheetView>
  </sheetViews>
  <sheetFormatPr defaultRowHeight="14.2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theme="8" tint="-0.249977111117893"/>
  </sheetPr>
  <dimension ref="A1:W26"/>
  <sheetViews>
    <sheetView rightToLeft="1" topLeftCell="A4" zoomScale="70" zoomScaleNormal="70" workbookViewId="0">
      <selection activeCell="E25" sqref="E25"/>
    </sheetView>
  </sheetViews>
  <sheetFormatPr defaultRowHeight="14.25" x14ac:dyDescent="0.2"/>
  <cols>
    <col min="1" max="1" width="1.625" customWidth="1"/>
    <col min="2" max="2" width="7.875" bestFit="1" customWidth="1"/>
    <col min="3" max="3" width="8.625" customWidth="1"/>
    <col min="4" max="4" width="14.75" customWidth="1"/>
    <col min="5" max="5" width="45" bestFit="1" customWidth="1"/>
    <col min="6" max="7" width="9" customWidth="1"/>
    <col min="8" max="8" width="7.875" customWidth="1"/>
    <col min="9" max="9" width="15.625" customWidth="1"/>
    <col min="10" max="10" width="6" customWidth="1"/>
    <col min="11" max="11" width="7.625" customWidth="1"/>
    <col min="12" max="12" width="15.625" customWidth="1"/>
    <col min="13" max="13" width="6.125" customWidth="1"/>
    <col min="14" max="14" width="7.625" customWidth="1"/>
    <col min="15" max="15" width="15.625" customWidth="1"/>
    <col min="16" max="16" width="6.125" customWidth="1"/>
    <col min="17" max="17" width="7.625" customWidth="1"/>
    <col min="18" max="18" width="15.625" customWidth="1"/>
    <col min="19" max="19" width="6.375" customWidth="1"/>
    <col min="20" max="20" width="7.625" customWidth="1"/>
    <col min="21" max="21" width="15.625" customWidth="1"/>
    <col min="22" max="22" width="6.125" customWidth="1"/>
    <col min="23" max="23" width="11.75" bestFit="1" customWidth="1"/>
  </cols>
  <sheetData>
    <row r="1" spans="1:23" ht="15" thickBot="1" x14ac:dyDescent="0.25">
      <c r="A1" s="1"/>
      <c r="B1" s="1"/>
      <c r="C1" s="1"/>
      <c r="D1" s="1"/>
      <c r="E1" s="2"/>
      <c r="F1" s="3"/>
      <c r="G1" s="3"/>
      <c r="H1" s="1"/>
      <c r="I1" s="1"/>
      <c r="J1" s="1"/>
      <c r="K1" s="1"/>
      <c r="L1" s="1"/>
      <c r="M1" s="1"/>
      <c r="N1" s="1"/>
      <c r="O1" s="1"/>
      <c r="P1" s="1"/>
      <c r="Q1" s="1"/>
      <c r="R1" s="1"/>
      <c r="S1" s="1"/>
      <c r="T1" s="1"/>
      <c r="U1" s="1"/>
      <c r="V1" s="1"/>
      <c r="W1" s="1"/>
    </row>
    <row r="2" spans="1:23" ht="39.950000000000003" customHeight="1" x14ac:dyDescent="0.2">
      <c r="A2" s="1"/>
      <c r="B2" s="374" t="s">
        <v>1</v>
      </c>
      <c r="C2" s="450" t="s">
        <v>49</v>
      </c>
      <c r="D2" s="79"/>
      <c r="E2" s="404" t="s">
        <v>8</v>
      </c>
      <c r="F2" s="420" t="s">
        <v>9</v>
      </c>
      <c r="G2" s="421"/>
      <c r="H2" s="417" t="s">
        <v>57</v>
      </c>
      <c r="I2" s="403">
        <v>1</v>
      </c>
      <c r="J2" s="404"/>
      <c r="K2" s="405"/>
      <c r="L2" s="374">
        <v>2</v>
      </c>
      <c r="M2" s="375"/>
      <c r="N2" s="376"/>
      <c r="O2" s="374">
        <v>3</v>
      </c>
      <c r="P2" s="375"/>
      <c r="Q2" s="376"/>
      <c r="R2" s="374">
        <v>4</v>
      </c>
      <c r="S2" s="375"/>
      <c r="T2" s="376"/>
      <c r="U2" s="374">
        <v>5</v>
      </c>
      <c r="V2" s="375"/>
      <c r="W2" s="376"/>
    </row>
    <row r="3" spans="1:23" ht="39.950000000000003" customHeight="1" x14ac:dyDescent="0.2">
      <c r="A3" s="1"/>
      <c r="B3" s="434"/>
      <c r="C3" s="451"/>
      <c r="D3" s="87"/>
      <c r="E3" s="436"/>
      <c r="F3" s="422"/>
      <c r="G3" s="423"/>
      <c r="H3" s="418"/>
      <c r="I3" s="392" t="str">
        <f>IF('תנאי-סף'!D3="","",'תנאי-סף'!D3)</f>
        <v/>
      </c>
      <c r="J3" s="392"/>
      <c r="K3" s="393"/>
      <c r="L3" s="391" t="e">
        <f>IF('תנאי-סף'!#REF!="","",'תנאי-סף'!#REF!)</f>
        <v>#REF!</v>
      </c>
      <c r="M3" s="392"/>
      <c r="N3" s="393"/>
      <c r="O3" s="391" t="e">
        <f>IF('תנאי-סף'!#REF!="","",'תנאי-סף'!#REF!)</f>
        <v>#REF!</v>
      </c>
      <c r="P3" s="392"/>
      <c r="Q3" s="393"/>
      <c r="R3" s="391" t="e">
        <f>IF('תנאי-סף'!#REF!="","",'תנאי-סף'!#REF!)</f>
        <v>#REF!</v>
      </c>
      <c r="S3" s="392"/>
      <c r="T3" s="393"/>
      <c r="U3" s="391" t="e">
        <f>IF('תנאי-סף'!#REF!="","",'תנאי-סף'!#REF!)</f>
        <v>#REF!</v>
      </c>
      <c r="V3" s="392"/>
      <c r="W3" s="393"/>
    </row>
    <row r="4" spans="1:23" ht="48" customHeight="1" thickBot="1" x14ac:dyDescent="0.25">
      <c r="A4" s="1"/>
      <c r="B4" s="435"/>
      <c r="C4" s="451"/>
      <c r="D4" s="87"/>
      <c r="E4" s="436"/>
      <c r="F4" s="424"/>
      <c r="G4" s="425"/>
      <c r="H4" s="419"/>
      <c r="I4" s="112" t="s">
        <v>30</v>
      </c>
      <c r="J4" s="119" t="s">
        <v>11</v>
      </c>
      <c r="K4" s="6" t="s">
        <v>12</v>
      </c>
      <c r="L4" s="4" t="s">
        <v>30</v>
      </c>
      <c r="M4" s="5" t="s">
        <v>11</v>
      </c>
      <c r="N4" s="6" t="s">
        <v>12</v>
      </c>
      <c r="O4" s="4" t="s">
        <v>30</v>
      </c>
      <c r="P4" s="5" t="s">
        <v>11</v>
      </c>
      <c r="Q4" s="6" t="s">
        <v>12</v>
      </c>
      <c r="R4" s="4" t="s">
        <v>30</v>
      </c>
      <c r="S4" s="5" t="s">
        <v>11</v>
      </c>
      <c r="T4" s="6" t="s">
        <v>12</v>
      </c>
      <c r="U4" s="4" t="s">
        <v>30</v>
      </c>
      <c r="V4" s="5" t="s">
        <v>11</v>
      </c>
      <c r="W4" s="6" t="s">
        <v>12</v>
      </c>
    </row>
    <row r="5" spans="1:23" ht="20.100000000000001" customHeight="1" x14ac:dyDescent="0.2">
      <c r="A5" s="1"/>
      <c r="B5" s="455"/>
      <c r="C5" s="431" t="s">
        <v>55</v>
      </c>
      <c r="D5" s="426" t="s">
        <v>46</v>
      </c>
      <c r="E5" s="426"/>
      <c r="F5" s="462">
        <v>0.2</v>
      </c>
      <c r="G5" s="463"/>
      <c r="H5" s="466">
        <v>0.5</v>
      </c>
      <c r="I5" s="452">
        <v>20</v>
      </c>
      <c r="J5" s="118">
        <f>I6*$F$6*10</f>
        <v>0</v>
      </c>
      <c r="K5" s="447">
        <v>2</v>
      </c>
      <c r="L5" s="74"/>
      <c r="M5" s="8" t="str">
        <f>IF(L5="","",MIN((L5-1)*10,40))</f>
        <v/>
      </c>
      <c r="N5" s="362" t="e">
        <f>SUM(M5:M7)*#REF!</f>
        <v>#REF!</v>
      </c>
      <c r="O5" s="74"/>
      <c r="P5" s="102" t="str">
        <f>IF(O5="","",MIN((O5-1)*10,40))</f>
        <v/>
      </c>
      <c r="Q5" s="447" t="e">
        <f>SUM(P5:P7)*#REF!</f>
        <v>#REF!</v>
      </c>
      <c r="R5" s="74"/>
      <c r="S5" s="8" t="str">
        <f>IF(R5="","",MIN((R5-1)*10,40))</f>
        <v/>
      </c>
      <c r="T5" s="362" t="e">
        <f>SUM(S5:S7)*#REF!</f>
        <v>#REF!</v>
      </c>
      <c r="U5" s="74"/>
      <c r="V5" s="8" t="str">
        <f>IF(U5="","",MIN((U5-1)*10,40))</f>
        <v/>
      </c>
      <c r="W5" s="362" t="e">
        <f>SUM(V5:V7)*#REF!</f>
        <v>#REF!</v>
      </c>
    </row>
    <row r="6" spans="1:23" ht="20.100000000000001" customHeight="1" thickBot="1" x14ac:dyDescent="0.25">
      <c r="A6" s="1"/>
      <c r="B6" s="456"/>
      <c r="C6" s="432"/>
      <c r="D6" s="427"/>
      <c r="E6" s="427"/>
      <c r="F6" s="462"/>
      <c r="G6" s="463"/>
      <c r="H6" s="467"/>
      <c r="I6" s="453"/>
      <c r="J6" s="118"/>
      <c r="K6" s="448"/>
      <c r="L6" s="76"/>
      <c r="M6" s="28">
        <f>L6*$F$6*10</f>
        <v>0</v>
      </c>
      <c r="N6" s="363"/>
      <c r="O6" s="76"/>
      <c r="P6" s="103">
        <f>O6*$F$6*10</f>
        <v>0</v>
      </c>
      <c r="Q6" s="448"/>
      <c r="R6" s="76"/>
      <c r="S6" s="28">
        <f>R6*$F$6*10</f>
        <v>0</v>
      </c>
      <c r="T6" s="363"/>
      <c r="U6" s="76"/>
      <c r="V6" s="28">
        <f>U6*$F$6*10</f>
        <v>0</v>
      </c>
      <c r="W6" s="363"/>
    </row>
    <row r="7" spans="1:23" ht="20.100000000000001" customHeight="1" thickBot="1" x14ac:dyDescent="0.25">
      <c r="A7" s="1"/>
      <c r="B7" s="456"/>
      <c r="C7" s="432"/>
      <c r="D7" s="427"/>
      <c r="E7" s="427"/>
      <c r="F7" s="462"/>
      <c r="G7" s="463"/>
      <c r="H7" s="467"/>
      <c r="I7" s="454"/>
      <c r="J7" s="118"/>
      <c r="K7" s="449"/>
      <c r="L7" s="76"/>
      <c r="M7" s="28">
        <f>L7*$F$7*10</f>
        <v>0</v>
      </c>
      <c r="N7" s="364"/>
      <c r="O7" s="76"/>
      <c r="P7" s="103">
        <f>O7*$F$7*10</f>
        <v>0</v>
      </c>
      <c r="Q7" s="449"/>
      <c r="R7" s="76"/>
      <c r="S7" s="28">
        <f>R7*$F$7*10</f>
        <v>0</v>
      </c>
      <c r="T7" s="364"/>
      <c r="U7" s="76"/>
      <c r="V7" s="28">
        <f>U7*$F$7*10</f>
        <v>0</v>
      </c>
      <c r="W7" s="364"/>
    </row>
    <row r="8" spans="1:23" ht="20.100000000000001" customHeight="1" thickBot="1" x14ac:dyDescent="0.25">
      <c r="A8" s="1"/>
      <c r="B8" s="456"/>
      <c r="C8" s="432"/>
      <c r="D8" s="428"/>
      <c r="E8" s="428"/>
      <c r="F8" s="464"/>
      <c r="G8" s="465"/>
      <c r="H8" s="467"/>
      <c r="I8" s="452">
        <v>10</v>
      </c>
      <c r="J8" s="118"/>
      <c r="K8" s="447" t="e">
        <f>L26=SUM(J8:J12)*#REF!</f>
        <v>#REF!</v>
      </c>
      <c r="L8" s="74"/>
      <c r="M8" s="26">
        <f>L8*$F$8*10</f>
        <v>0</v>
      </c>
      <c r="N8" s="362" t="e">
        <f>SUM(M8:M12)*#REF!</f>
        <v>#REF!</v>
      </c>
      <c r="O8" s="74"/>
      <c r="P8" s="104">
        <f>O8*$F$8*10</f>
        <v>0</v>
      </c>
      <c r="Q8" s="447" t="e">
        <f>SUM(P8:P12)*#REF!</f>
        <v>#REF!</v>
      </c>
      <c r="R8" s="74"/>
      <c r="S8" s="26">
        <f>R8*$F$8*10</f>
        <v>0</v>
      </c>
      <c r="T8" s="362" t="e">
        <f>SUM(S8:S12)*#REF!</f>
        <v>#REF!</v>
      </c>
      <c r="U8" s="74"/>
      <c r="V8" s="26">
        <f>U8*$F$8*10</f>
        <v>0</v>
      </c>
      <c r="W8" s="362" t="e">
        <f>SUM(V8:V12)*#REF!</f>
        <v>#REF!</v>
      </c>
    </row>
    <row r="9" spans="1:23" ht="20.100000000000001" customHeight="1" thickBot="1" x14ac:dyDescent="0.25">
      <c r="A9" s="1"/>
      <c r="B9" s="456"/>
      <c r="C9" s="432"/>
      <c r="D9" s="429" t="s">
        <v>56</v>
      </c>
      <c r="E9" s="426"/>
      <c r="F9" s="460">
        <v>0.15</v>
      </c>
      <c r="G9" s="461"/>
      <c r="H9" s="467"/>
      <c r="I9" s="453"/>
      <c r="J9" s="118"/>
      <c r="K9" s="448"/>
      <c r="L9" s="77"/>
      <c r="M9" s="26"/>
      <c r="N9" s="363"/>
      <c r="O9" s="77"/>
      <c r="P9" s="104"/>
      <c r="Q9" s="448"/>
      <c r="R9" s="77"/>
      <c r="S9" s="26"/>
      <c r="T9" s="363"/>
      <c r="U9" s="77"/>
      <c r="V9" s="26"/>
      <c r="W9" s="363"/>
    </row>
    <row r="10" spans="1:23" ht="20.100000000000001" customHeight="1" thickBot="1" x14ac:dyDescent="0.25">
      <c r="A10" s="1"/>
      <c r="B10" s="456"/>
      <c r="C10" s="432"/>
      <c r="D10" s="430"/>
      <c r="E10" s="427"/>
      <c r="F10" s="462"/>
      <c r="G10" s="463"/>
      <c r="H10" s="467"/>
      <c r="I10" s="453"/>
      <c r="J10" s="118"/>
      <c r="K10" s="448"/>
      <c r="L10" s="77"/>
      <c r="M10" s="26"/>
      <c r="N10" s="363"/>
      <c r="O10" s="77"/>
      <c r="P10" s="104"/>
      <c r="Q10" s="448"/>
      <c r="R10" s="77"/>
      <c r="S10" s="26"/>
      <c r="T10" s="363"/>
      <c r="U10" s="77"/>
      <c r="V10" s="26"/>
      <c r="W10" s="363"/>
    </row>
    <row r="11" spans="1:23" ht="20.100000000000001" customHeight="1" thickBot="1" x14ac:dyDescent="0.25">
      <c r="A11" s="1"/>
      <c r="B11" s="456"/>
      <c r="C11" s="432"/>
      <c r="D11" s="430"/>
      <c r="E11" s="427"/>
      <c r="F11" s="464"/>
      <c r="G11" s="465"/>
      <c r="H11" s="467"/>
      <c r="I11" s="454"/>
      <c r="J11" s="118"/>
      <c r="K11" s="448"/>
      <c r="L11" s="77"/>
      <c r="M11" s="26"/>
      <c r="N11" s="363"/>
      <c r="O11" s="77"/>
      <c r="P11" s="104"/>
      <c r="Q11" s="448"/>
      <c r="R11" s="77"/>
      <c r="S11" s="26"/>
      <c r="T11" s="363"/>
      <c r="U11" s="77"/>
      <c r="V11" s="26"/>
      <c r="W11" s="363"/>
    </row>
    <row r="12" spans="1:23" ht="19.5" customHeight="1" thickBot="1" x14ac:dyDescent="0.25">
      <c r="A12" s="1"/>
      <c r="B12" s="456"/>
      <c r="C12" s="432"/>
      <c r="D12" s="457" t="s">
        <v>45</v>
      </c>
      <c r="E12" s="89" t="s">
        <v>50</v>
      </c>
      <c r="F12" s="93">
        <v>0.2</v>
      </c>
      <c r="G12" s="111"/>
      <c r="H12" s="467"/>
      <c r="I12" s="120">
        <v>5</v>
      </c>
      <c r="J12" s="118"/>
      <c r="K12" s="448"/>
      <c r="L12" s="77"/>
      <c r="M12" s="26">
        <f>L12*$F$12*10</f>
        <v>0</v>
      </c>
      <c r="N12" s="363"/>
      <c r="O12" s="77"/>
      <c r="P12" s="104">
        <f>O12*$F$12*10</f>
        <v>0</v>
      </c>
      <c r="Q12" s="448"/>
      <c r="R12" s="77"/>
      <c r="S12" s="26">
        <f>R12*$F$12*10</f>
        <v>0</v>
      </c>
      <c r="T12" s="363"/>
      <c r="U12" s="77"/>
      <c r="V12" s="26">
        <f>U12*$F$12*10</f>
        <v>0</v>
      </c>
      <c r="W12" s="363"/>
    </row>
    <row r="13" spans="1:23" ht="20.100000000000001" customHeight="1" thickBot="1" x14ac:dyDescent="0.25">
      <c r="A13" s="1"/>
      <c r="B13" s="99"/>
      <c r="C13" s="432"/>
      <c r="D13" s="458"/>
      <c r="E13" s="90" t="s">
        <v>51</v>
      </c>
      <c r="F13" s="92">
        <v>0.2</v>
      </c>
      <c r="G13" s="462">
        <v>0.15</v>
      </c>
      <c r="H13" s="467"/>
      <c r="I13" s="121">
        <v>5</v>
      </c>
      <c r="J13" s="118"/>
      <c r="K13" s="88"/>
      <c r="L13" s="26"/>
      <c r="M13" s="81"/>
      <c r="N13" s="77"/>
      <c r="O13" s="104"/>
      <c r="P13" s="101"/>
      <c r="Q13" s="77"/>
      <c r="R13" s="26"/>
      <c r="S13" s="81"/>
      <c r="T13" s="77"/>
      <c r="U13" s="26"/>
      <c r="V13" s="81"/>
    </row>
    <row r="14" spans="1:23" ht="20.100000000000001" customHeight="1" thickBot="1" x14ac:dyDescent="0.25">
      <c r="A14" s="1"/>
      <c r="B14" s="99"/>
      <c r="C14" s="432"/>
      <c r="D14" s="458"/>
      <c r="E14" s="90" t="s">
        <v>52</v>
      </c>
      <c r="F14" s="92">
        <v>0.1</v>
      </c>
      <c r="G14" s="462"/>
      <c r="H14" s="467"/>
      <c r="I14" s="121">
        <v>5</v>
      </c>
      <c r="J14" s="118"/>
      <c r="K14" s="101"/>
      <c r="L14" s="77"/>
      <c r="M14" s="26"/>
      <c r="N14" s="81"/>
      <c r="O14" s="77"/>
      <c r="P14" s="104"/>
      <c r="Q14" s="101"/>
      <c r="R14" s="77"/>
      <c r="S14" s="26"/>
      <c r="T14" s="81"/>
      <c r="U14" s="77"/>
      <c r="V14" s="26"/>
      <c r="W14" s="81"/>
    </row>
    <row r="15" spans="1:23" ht="20.100000000000001" customHeight="1" thickBot="1" x14ac:dyDescent="0.25">
      <c r="A15" s="1"/>
      <c r="B15" s="99"/>
      <c r="C15" s="432"/>
      <c r="D15" s="458"/>
      <c r="E15" s="95" t="s">
        <v>53</v>
      </c>
      <c r="F15" s="92">
        <v>0.25</v>
      </c>
      <c r="G15" s="462"/>
      <c r="H15" s="467"/>
      <c r="I15" s="121">
        <v>5</v>
      </c>
      <c r="J15" s="118"/>
      <c r="K15" s="101"/>
      <c r="L15" s="77"/>
      <c r="M15" s="26"/>
      <c r="N15" s="81"/>
      <c r="O15" s="77"/>
      <c r="P15" s="104"/>
      <c r="Q15" s="101"/>
      <c r="R15" s="77"/>
      <c r="S15" s="26"/>
      <c r="T15" s="81"/>
      <c r="U15" s="77"/>
      <c r="V15" s="26"/>
      <c r="W15" s="81"/>
    </row>
    <row r="16" spans="1:23" ht="20.100000000000001" customHeight="1" thickBot="1" x14ac:dyDescent="0.25">
      <c r="A16" s="1"/>
      <c r="B16" s="100"/>
      <c r="C16" s="433"/>
      <c r="D16" s="459"/>
      <c r="E16" s="96" t="s">
        <v>54</v>
      </c>
      <c r="F16" s="97">
        <v>0.25</v>
      </c>
      <c r="G16" s="464"/>
      <c r="H16" s="373"/>
      <c r="I16" s="121">
        <v>5</v>
      </c>
      <c r="J16" s="118"/>
      <c r="K16" s="67"/>
      <c r="L16" s="106"/>
      <c r="M16" s="105"/>
      <c r="N16" s="82"/>
      <c r="O16" s="106"/>
      <c r="P16" s="107"/>
      <c r="Q16" s="101"/>
      <c r="R16" s="77"/>
      <c r="S16" s="26"/>
      <c r="T16" s="81"/>
      <c r="U16" s="77"/>
      <c r="V16" s="26"/>
      <c r="W16" s="81"/>
    </row>
    <row r="17" spans="1:23" ht="19.5" customHeight="1" thickBot="1" x14ac:dyDescent="0.25">
      <c r="A17" s="1"/>
      <c r="B17" s="410" t="s">
        <v>47</v>
      </c>
      <c r="C17" s="411"/>
      <c r="D17" s="412"/>
      <c r="E17" s="413"/>
      <c r="F17" s="414">
        <v>0.05</v>
      </c>
      <c r="G17" s="415"/>
      <c r="H17" s="416"/>
      <c r="I17" s="117">
        <v>5</v>
      </c>
      <c r="J17" s="27"/>
      <c r="K17" s="81"/>
      <c r="L17" s="75"/>
      <c r="M17" s="109"/>
      <c r="N17" s="81"/>
      <c r="O17" s="75"/>
      <c r="P17" s="110"/>
      <c r="Q17" s="101"/>
      <c r="R17" s="77"/>
      <c r="S17" s="26"/>
      <c r="T17" s="81"/>
      <c r="U17" s="77"/>
      <c r="V17" s="26"/>
      <c r="W17" s="81"/>
    </row>
    <row r="18" spans="1:23" ht="48.75" customHeight="1" thickBot="1" x14ac:dyDescent="0.25">
      <c r="A18" s="1"/>
      <c r="B18" s="91"/>
      <c r="C18" s="443" t="s">
        <v>48</v>
      </c>
      <c r="D18" s="445" t="s">
        <v>59</v>
      </c>
      <c r="E18" s="446"/>
      <c r="F18" s="113">
        <v>0.3</v>
      </c>
      <c r="G18" s="437">
        <v>0.45</v>
      </c>
      <c r="H18" s="438"/>
      <c r="I18" s="86"/>
      <c r="J18" s="109"/>
      <c r="K18" s="81"/>
      <c r="L18" s="75"/>
      <c r="M18" s="109"/>
      <c r="N18" s="81"/>
      <c r="O18" s="75"/>
      <c r="P18" s="110"/>
      <c r="Q18" s="101"/>
      <c r="R18" s="77"/>
      <c r="S18" s="26"/>
      <c r="T18" s="81"/>
      <c r="U18" s="77"/>
      <c r="V18" s="26"/>
      <c r="W18" s="81"/>
    </row>
    <row r="19" spans="1:23" ht="47.25" customHeight="1" thickBot="1" x14ac:dyDescent="0.25">
      <c r="A19" s="1"/>
      <c r="B19" s="114"/>
      <c r="C19" s="444"/>
      <c r="D19" s="406" t="s">
        <v>60</v>
      </c>
      <c r="E19" s="407"/>
      <c r="F19" s="94">
        <v>0.3</v>
      </c>
      <c r="G19" s="439"/>
      <c r="H19" s="440"/>
      <c r="I19" s="108"/>
      <c r="J19" s="109"/>
      <c r="K19" s="81"/>
      <c r="L19" s="75"/>
      <c r="M19" s="109"/>
      <c r="N19" s="81"/>
      <c r="O19" s="75"/>
      <c r="P19" s="110"/>
      <c r="Q19" s="101"/>
      <c r="R19" s="77"/>
      <c r="S19" s="26"/>
      <c r="T19" s="81"/>
      <c r="U19" s="77"/>
      <c r="V19" s="26"/>
      <c r="W19" s="81"/>
    </row>
    <row r="20" spans="1:23" ht="30" customHeight="1" thickBot="1" x14ac:dyDescent="0.25">
      <c r="A20" s="1"/>
      <c r="B20" s="115"/>
      <c r="C20" s="444"/>
      <c r="D20" s="406" t="s">
        <v>61</v>
      </c>
      <c r="E20" s="407"/>
      <c r="F20" s="94">
        <v>0.1</v>
      </c>
      <c r="G20" s="439"/>
      <c r="H20" s="440"/>
      <c r="I20" s="108"/>
      <c r="J20" s="109"/>
      <c r="K20" s="81"/>
      <c r="L20" s="75"/>
      <c r="M20" s="109"/>
      <c r="N20" s="81"/>
      <c r="O20" s="75"/>
      <c r="P20" s="110"/>
      <c r="Q20" s="101"/>
      <c r="R20" s="77"/>
      <c r="S20" s="26"/>
      <c r="T20" s="81"/>
      <c r="U20" s="77"/>
      <c r="V20" s="26"/>
      <c r="W20" s="81"/>
    </row>
    <row r="21" spans="1:23" ht="30" customHeight="1" thickBot="1" x14ac:dyDescent="0.25">
      <c r="A21" s="1"/>
      <c r="B21" s="116"/>
      <c r="C21" s="444"/>
      <c r="D21" s="408" t="s">
        <v>62</v>
      </c>
      <c r="E21" s="409"/>
      <c r="F21" s="97">
        <v>0.3</v>
      </c>
      <c r="G21" s="441"/>
      <c r="H21" s="442"/>
      <c r="I21" s="108"/>
      <c r="J21" s="109"/>
      <c r="K21" s="81"/>
      <c r="L21" s="75"/>
      <c r="M21" s="109"/>
      <c r="N21" s="81"/>
      <c r="O21" s="75"/>
      <c r="P21" s="110"/>
      <c r="Q21" s="101"/>
      <c r="R21" s="77"/>
      <c r="S21" s="26"/>
      <c r="T21" s="81"/>
      <c r="U21" s="77"/>
      <c r="V21" s="26"/>
      <c r="W21" s="81"/>
    </row>
    <row r="22" spans="1:23" ht="17.25" thickBot="1" x14ac:dyDescent="0.3">
      <c r="A22" s="21"/>
      <c r="B22" s="468" t="s">
        <v>16</v>
      </c>
      <c r="C22" s="469"/>
      <c r="D22" s="469"/>
      <c r="E22" s="381"/>
      <c r="F22" s="382"/>
      <c r="G22" s="83"/>
      <c r="H22" s="20"/>
      <c r="I22" s="359" t="e">
        <f>SUM(K5:K21)</f>
        <v>#REF!</v>
      </c>
      <c r="J22" s="360"/>
      <c r="K22" s="361"/>
      <c r="L22" s="359" t="e">
        <f>SUMPRODUCT(#REF!,N5:N21)</f>
        <v>#REF!</v>
      </c>
      <c r="M22" s="360"/>
      <c r="N22" s="361"/>
      <c r="O22" s="359" t="e">
        <f>SUMPRODUCT(#REF!,Q5:Q21)</f>
        <v>#REF!</v>
      </c>
      <c r="P22" s="360"/>
      <c r="Q22" s="361"/>
      <c r="R22" s="359" t="e">
        <f>SUMPRODUCT(#REF!,T5:T21)</f>
        <v>#REF!</v>
      </c>
      <c r="S22" s="360"/>
      <c r="T22" s="361"/>
      <c r="U22" s="359" t="e">
        <f>SUMPRODUCT(#REF!,W5:W21)</f>
        <v>#REF!</v>
      </c>
      <c r="V22" s="360"/>
      <c r="W22" s="361"/>
    </row>
    <row r="23" spans="1:23" ht="16.5" thickBot="1" x14ac:dyDescent="0.25">
      <c r="A23" s="23"/>
      <c r="B23" s="353" t="s">
        <v>13</v>
      </c>
      <c r="C23" s="354"/>
      <c r="D23" s="354"/>
      <c r="E23" s="354"/>
      <c r="F23" s="355"/>
      <c r="G23" s="84"/>
      <c r="H23" s="22"/>
      <c r="I23" s="352" t="e">
        <f>IF(I22&gt;=#REF!,"V","X")</f>
        <v>#REF!</v>
      </c>
      <c r="J23" s="352"/>
      <c r="K23" s="352"/>
      <c r="L23" s="352" t="e">
        <f>IF(L22&gt;=#REF!,"V","X")</f>
        <v>#REF!</v>
      </c>
      <c r="M23" s="352"/>
      <c r="N23" s="352"/>
      <c r="O23" s="352" t="e">
        <f>IF(O22&gt;=#REF!,"V","X")</f>
        <v>#REF!</v>
      </c>
      <c r="P23" s="352"/>
      <c r="Q23" s="352"/>
      <c r="R23" s="352" t="e">
        <f>IF(R22&gt;=#REF!,"V","X")</f>
        <v>#REF!</v>
      </c>
      <c r="S23" s="352"/>
      <c r="T23" s="352"/>
      <c r="U23" s="352" t="e">
        <f>IF(U22&gt;=#REF!,"V","X")</f>
        <v>#REF!</v>
      </c>
      <c r="V23" s="352"/>
      <c r="W23" s="352"/>
    </row>
    <row r="24" spans="1:23" x14ac:dyDescent="0.2">
      <c r="A24" s="1"/>
      <c r="B24" s="24" t="s">
        <v>5</v>
      </c>
      <c r="C24" s="24" t="s">
        <v>58</v>
      </c>
      <c r="D24" s="24"/>
      <c r="E24" s="2"/>
      <c r="F24" s="3"/>
      <c r="G24" s="3"/>
      <c r="H24" s="1"/>
      <c r="I24" s="1"/>
      <c r="J24" s="1"/>
      <c r="K24" s="1"/>
      <c r="L24" s="1"/>
      <c r="M24" s="1"/>
      <c r="N24" s="1"/>
      <c r="O24" s="1"/>
      <c r="P24" s="1"/>
      <c r="Q24" s="1"/>
      <c r="R24" s="1"/>
      <c r="S24" s="1"/>
      <c r="T24" s="1"/>
      <c r="U24" s="1"/>
      <c r="V24" s="1"/>
      <c r="W24" s="1"/>
    </row>
    <row r="25" spans="1:23" ht="15" thickBot="1" x14ac:dyDescent="0.25">
      <c r="A25" s="1"/>
      <c r="B25" s="24" t="s">
        <v>6</v>
      </c>
      <c r="C25" s="24"/>
      <c r="D25" s="24"/>
      <c r="E25" s="2"/>
      <c r="F25" s="3"/>
      <c r="G25" s="3"/>
      <c r="H25" s="1"/>
      <c r="I25" s="1"/>
      <c r="J25" s="1"/>
      <c r="K25" s="1"/>
      <c r="L25" s="1"/>
      <c r="M25" s="1"/>
      <c r="N25" s="1"/>
      <c r="O25" s="1"/>
      <c r="P25" s="1"/>
      <c r="Q25" s="1"/>
      <c r="R25" s="1"/>
      <c r="S25" s="1"/>
      <c r="T25" s="1"/>
      <c r="U25" s="1"/>
      <c r="V25" s="1"/>
      <c r="W25" s="1"/>
    </row>
    <row r="26" spans="1:23" ht="21" thickBot="1" x14ac:dyDescent="0.25">
      <c r="A26" s="1"/>
      <c r="B26" s="1"/>
      <c r="C26" s="1"/>
      <c r="D26" s="1"/>
      <c r="E26" s="25" t="s">
        <v>26</v>
      </c>
      <c r="F26" s="30" t="s">
        <v>6</v>
      </c>
      <c r="G26" s="98"/>
      <c r="H26" s="1"/>
      <c r="I26" s="1"/>
      <c r="J26" s="1"/>
      <c r="K26" s="1"/>
      <c r="L26" s="1"/>
      <c r="M26" s="1"/>
      <c r="N26" s="1"/>
      <c r="O26" s="1"/>
      <c r="P26" s="1"/>
      <c r="Q26" s="1"/>
      <c r="R26" s="1"/>
      <c r="S26" s="1"/>
      <c r="T26" s="1"/>
      <c r="U26" s="1"/>
      <c r="V26" s="1"/>
      <c r="W26" s="1"/>
    </row>
  </sheetData>
  <mergeCells count="56">
    <mergeCell ref="U23:W23"/>
    <mergeCell ref="B22:F22"/>
    <mergeCell ref="I22:K22"/>
    <mergeCell ref="L22:N22"/>
    <mergeCell ref="O22:Q22"/>
    <mergeCell ref="R22:T22"/>
    <mergeCell ref="U22:W22"/>
    <mergeCell ref="B23:F23"/>
    <mergeCell ref="I23:K23"/>
    <mergeCell ref="L23:N23"/>
    <mergeCell ref="O23:Q23"/>
    <mergeCell ref="R23:T23"/>
    <mergeCell ref="I5:I7"/>
    <mergeCell ref="K5:K7"/>
    <mergeCell ref="K8:K12"/>
    <mergeCell ref="B5:B12"/>
    <mergeCell ref="D12:D16"/>
    <mergeCell ref="F9:G11"/>
    <mergeCell ref="F5:G8"/>
    <mergeCell ref="H5:H16"/>
    <mergeCell ref="G13:G16"/>
    <mergeCell ref="I8:I11"/>
    <mergeCell ref="I2:K2"/>
    <mergeCell ref="C2:C4"/>
    <mergeCell ref="O2:Q2"/>
    <mergeCell ref="R2:T2"/>
    <mergeCell ref="U2:W2"/>
    <mergeCell ref="I3:K3"/>
    <mergeCell ref="L3:N3"/>
    <mergeCell ref="O3:Q3"/>
    <mergeCell ref="R3:T3"/>
    <mergeCell ref="U3:W3"/>
    <mergeCell ref="L2:N2"/>
    <mergeCell ref="W5:W7"/>
    <mergeCell ref="T5:T7"/>
    <mergeCell ref="Q5:Q7"/>
    <mergeCell ref="N5:N7"/>
    <mergeCell ref="W8:W12"/>
    <mergeCell ref="T8:T12"/>
    <mergeCell ref="Q8:Q12"/>
    <mergeCell ref="N8:N12"/>
    <mergeCell ref="D19:E19"/>
    <mergeCell ref="D21:E21"/>
    <mergeCell ref="B17:E17"/>
    <mergeCell ref="F17:H17"/>
    <mergeCell ref="H2:H4"/>
    <mergeCell ref="F2:G4"/>
    <mergeCell ref="D5:E8"/>
    <mergeCell ref="D9:E11"/>
    <mergeCell ref="C5:C16"/>
    <mergeCell ref="B2:B4"/>
    <mergeCell ref="E2:E4"/>
    <mergeCell ref="G18:H21"/>
    <mergeCell ref="D20:E20"/>
    <mergeCell ref="C18:C21"/>
    <mergeCell ref="D18:E18"/>
  </mergeCells>
  <conditionalFormatting sqref="F26:G26">
    <cfRule type="cellIs" dxfId="11" priority="1" operator="equal">
      <formula>"כן"</formula>
    </cfRule>
    <cfRule type="cellIs" dxfId="10" priority="2" operator="equal">
      <formula>"לא"</formula>
    </cfRule>
  </conditionalFormatting>
  <conditionalFormatting sqref="I23:K23">
    <cfRule type="expression" dxfId="9" priority="11">
      <formula>#REF!="X"</formula>
    </cfRule>
    <cfRule type="expression" dxfId="8" priority="12">
      <formula>#REF!="V"</formula>
    </cfRule>
  </conditionalFormatting>
  <conditionalFormatting sqref="L23:N23">
    <cfRule type="expression" dxfId="7" priority="9">
      <formula>#REF!="X"</formula>
    </cfRule>
    <cfRule type="expression" dxfId="6" priority="10">
      <formula>#REF!="V"</formula>
    </cfRule>
  </conditionalFormatting>
  <conditionalFormatting sqref="O23:Q23">
    <cfRule type="expression" dxfId="5" priority="7">
      <formula>#REF!="X"</formula>
    </cfRule>
    <cfRule type="expression" dxfId="4" priority="8">
      <formula>#REF!="V"</formula>
    </cfRule>
  </conditionalFormatting>
  <conditionalFormatting sqref="R23:T23">
    <cfRule type="expression" dxfId="3" priority="5">
      <formula>#REF!="X"</formula>
    </cfRule>
    <cfRule type="expression" dxfId="2" priority="6">
      <formula>#REF!="V"</formula>
    </cfRule>
  </conditionalFormatting>
  <conditionalFormatting sqref="U23:W23">
    <cfRule type="expression" dxfId="1" priority="3">
      <formula>#REF!="X"</formula>
    </cfRule>
    <cfRule type="expression" dxfId="0" priority="4">
      <formula>#REF!="V"</formula>
    </cfRule>
  </conditionalFormatting>
  <dataValidations count="3">
    <dataValidation type="list" allowBlank="1" showInputMessage="1" showErrorMessage="1" sqref="F26:G26">
      <formula1>$B$24:$B$25</formula1>
    </dataValidation>
    <dataValidation operator="greaterThanOrEqual" allowBlank="1" showInputMessage="1" showErrorMessage="1" sqref="R5 L5 O5 I5 U5"/>
    <dataValidation type="whole" allowBlank="1" showInputMessage="1" showErrorMessage="1" errorTitle="שגיאה" error="יש להזין ניקוד בסולם של 1-10" sqref="U6:U12 T13 K13 L6:L12 N13 O6:O12 Q13 R6:R12 I8 I12:I21 O14:O21 L14:L21 R14:R21 U14:U21">
      <formula1>1</formula1>
      <formula2>10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10</vt:i4>
      </vt:variant>
      <vt:variant>
        <vt:lpstr>טווחים בעלי שם</vt:lpstr>
      </vt:variant>
      <vt:variant>
        <vt:i4>21</vt:i4>
      </vt:variant>
    </vt:vector>
  </HeadingPairs>
  <TitlesOfParts>
    <vt:vector size="31" baseType="lpstr">
      <vt:lpstr>תנאי-סף</vt:lpstr>
      <vt:lpstr>איכות סל ש. אבטחה</vt:lpstr>
      <vt:lpstr>איכות סל ק. בטחון</vt:lpstr>
      <vt:lpstr>חוו"ד לקוחות</vt:lpstr>
      <vt:lpstr>מחירים ק. בטחון</vt:lpstr>
      <vt:lpstr>בחינת מחיר וסיכום</vt:lpstr>
      <vt:lpstr>איכות -אוכלוסייה כללית</vt:lpstr>
      <vt:lpstr>איכות- מגזר יהודי</vt:lpstr>
      <vt:lpstr>איכות -מגזר לא יהודי</vt:lpstr>
      <vt:lpstr>מחיר וסיכום</vt:lpstr>
      <vt:lpstr>'תנאי-סף'!_Ref173487267</vt:lpstr>
      <vt:lpstr>'תנאי-סף'!_Ref179530231</vt:lpstr>
      <vt:lpstr>'תנאי-סף'!_Ref179538436</vt:lpstr>
      <vt:lpstr>'תנאי-סף'!_Ref263083897</vt:lpstr>
      <vt:lpstr>'תנאי-סף'!_Ref274737718</vt:lpstr>
      <vt:lpstr>'תנאי-סף'!_Ref295727242</vt:lpstr>
      <vt:lpstr>'תנאי-סף'!_Ref299441922</vt:lpstr>
      <vt:lpstr>'תנאי-סף'!_Ref304923103</vt:lpstr>
      <vt:lpstr>'תנאי-סף'!_Ref304980088</vt:lpstr>
      <vt:lpstr>'תנאי-סף'!_Ref373241086</vt:lpstr>
      <vt:lpstr>'איכות סל ק. בטחון'!_Ref379974433</vt:lpstr>
      <vt:lpstr>'איכות סל ש. אבטחה'!_Ref379974433</vt:lpstr>
      <vt:lpstr>'תנאי-סף'!_Ref380684530</vt:lpstr>
      <vt:lpstr>'תנאי-סף'!_Ref387346213</vt:lpstr>
      <vt:lpstr>'תנאי-סף'!_Ref387346900</vt:lpstr>
      <vt:lpstr>'תנאי-סף'!_Ref387349777</vt:lpstr>
      <vt:lpstr>'תנאי-סף'!_Ref387350475</vt:lpstr>
      <vt:lpstr>'תנאי-סף'!_Ref387352981</vt:lpstr>
      <vt:lpstr>'תנאי-סף'!_Ref402210121</vt:lpstr>
      <vt:lpstr>'תנאי-סף'!_Ref451757485</vt:lpstr>
      <vt:lpstr>'תנאי-סף'!WPrint_Area_W</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Sarel Kadosh</cp:lastModifiedBy>
  <dcterms:created xsi:type="dcterms:W3CDTF">2012-09-13T08:40:43Z</dcterms:created>
  <dcterms:modified xsi:type="dcterms:W3CDTF">2016-11-10T11:05:32Z</dcterms:modified>
</cp:coreProperties>
</file>